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зменение на 09.2013" sheetId="1" r:id="rId1"/>
  </sheets>
  <definedNames/>
  <calcPr fullCalcOnLoad="1"/>
</workbook>
</file>

<file path=xl/sharedStrings.xml><?xml version="1.0" encoding="utf-8"?>
<sst xmlns="http://schemas.openxmlformats.org/spreadsheetml/2006/main" count="706" uniqueCount="253">
  <si>
    <t>№ п/п</t>
  </si>
  <si>
    <t>наименование мероприятия</t>
  </si>
  <si>
    <t>срок исполнения</t>
  </si>
  <si>
    <t>исполнители</t>
  </si>
  <si>
    <t>источники финансирования</t>
  </si>
  <si>
    <t>1. Мероприятия по предупреждению чрезвычайных ситуаций на потенциально-опасных объектах</t>
  </si>
  <si>
    <t>1.1.</t>
  </si>
  <si>
    <t>Обеспечение техногенной безопасности на потенциально-опасных объектах  округа (контроль защищенности критически важных объектов от терактов)</t>
  </si>
  <si>
    <t>2010-2014 г.</t>
  </si>
  <si>
    <t>Потенциально опасные предприятия</t>
  </si>
  <si>
    <t>1.2.</t>
  </si>
  <si>
    <t>Строительство локальной системы оповещения на потенциально-опасных объектах округа и их подключение к ТАСЦО</t>
  </si>
  <si>
    <t>-</t>
  </si>
  <si>
    <t>1.3.</t>
  </si>
  <si>
    <t>Обеспечение средствами индивид. защиты рабочих и служащих химически опасных объектов</t>
  </si>
  <si>
    <t>Химически опасные предприятия</t>
  </si>
  <si>
    <t>2. Мероприятия по предупреждению чрезвычайных ситуаций, связанных с авариями на объектах жизнеобеспечения</t>
  </si>
  <si>
    <t>2.1.</t>
  </si>
  <si>
    <t>Приобретение приборов отопления</t>
  </si>
  <si>
    <t>МУ "Управление гражданской защиты Кыштымского городского округа"</t>
  </si>
  <si>
    <t>2.2.</t>
  </si>
  <si>
    <t>Приобретение приборов освещения</t>
  </si>
  <si>
    <t>Местный бюджет</t>
  </si>
  <si>
    <t>2.3.</t>
  </si>
  <si>
    <t>Содержание  передвижной модульной котельной и  передвижной электростанции</t>
  </si>
  <si>
    <t>3. Предупреждение эпифитотий и эпизоотий на территории округа</t>
  </si>
  <si>
    <t>3.1.</t>
  </si>
  <si>
    <t>Создание муниципального резерва медикаментов для экстренной профилактики и лечения карантинных инфекций</t>
  </si>
  <si>
    <t>3.2.</t>
  </si>
  <si>
    <t>Создание резерва дезинфицирующих средств, посуды, защитной одежды для оперативной работы в очаге особо опасных инфекций</t>
  </si>
  <si>
    <t>4.1.</t>
  </si>
  <si>
    <t>4.2.</t>
  </si>
  <si>
    <t>Оборудование места временного хранения ртути, ртутьсодержащих материалов</t>
  </si>
  <si>
    <t>Расходы, связанные с утилизацией  ртути</t>
  </si>
  <si>
    <t>4. Мероприятия по обеспечению безопасности при обращении с материалом, содержащими ртуть</t>
  </si>
  <si>
    <t>5. Ликвидация чрезвычайных ситуаций</t>
  </si>
  <si>
    <t>5.1.</t>
  </si>
  <si>
    <t>Резерв на ликвидацию ЧС</t>
  </si>
  <si>
    <t>ВСЕГО по разделу I</t>
  </si>
  <si>
    <t>Всего, из них</t>
  </si>
  <si>
    <t>средства предприятий</t>
  </si>
  <si>
    <t>I. Предупреждение и  ликвидация  чрезвычайных ситуаций на территории Кыштымского городского округа</t>
  </si>
  <si>
    <t xml:space="preserve">II. Мероприятия по поддержанию в  готовности органов управления, сил и средств звена областной подсистемы единой государственной системы предупреждения и ликвидации чрезвычайных ситуаций </t>
  </si>
  <si>
    <t xml:space="preserve">1. Оснащение и поддержание в готовности подвижного пункта управления </t>
  </si>
  <si>
    <t>Дооборудование подвижного пункта управления председателя  комиссии по чрезвычайным ситуациям мобильными средствами радиосвязи</t>
  </si>
  <si>
    <t xml:space="preserve">громкоговорящая установка;
фонари;
сетевые и телефонные удлинители
</t>
  </si>
  <si>
    <t>1.4.</t>
  </si>
  <si>
    <t>Оснащение оперативной группы комиссии по чрезвычайным ситуациям</t>
  </si>
  <si>
    <t>1.5.</t>
  </si>
  <si>
    <t>Расходы на привлечение спец. техники на ликвидацию чрезвычайных ситуаций</t>
  </si>
  <si>
    <t>2.Создание единой дежурно- диспетчерской службы</t>
  </si>
  <si>
    <t>Разработка и создание автоматизированного рабочего места оперативного дежурного единой  дежурно- диспетчерской службы</t>
  </si>
  <si>
    <t>Оснащение программным обеспечением</t>
  </si>
  <si>
    <t>Постгарантийное обслуживание аппаратуры «Атрон» оперативных дежурных ЕДДС</t>
  </si>
  <si>
    <t>2.4.</t>
  </si>
  <si>
    <t>Материально-техническое обеспечение работников ЕДДС</t>
  </si>
  <si>
    <t>3.Совершенствование системы связи и оповещения</t>
  </si>
  <si>
    <t>Модернизация системы радиосвязи на частоте ГОЧС с поселками, объектами экономики и единой дежурно-диспетчерской   службой округа</t>
  </si>
  <si>
    <t>Поддержание в рабочем состоянии систем радиосвязи с поселками, потенциально-опасными объектами (регламентные  работы и ремонт)</t>
  </si>
  <si>
    <t xml:space="preserve">4. Подготовка нештатных аварийно-спасательных формирований, служб округа  к выполнению задач </t>
  </si>
  <si>
    <t>Подготовка  санитарных дружин, санитарных постов к действиям по предназначению</t>
  </si>
  <si>
    <t>Подготовка нештатных аварийно-спасательных формирований к действиям по предназначению</t>
  </si>
  <si>
    <t>4.3.</t>
  </si>
  <si>
    <t>Оплата по договору за выполнение аварийно-спасательных, профилактических работ</t>
  </si>
  <si>
    <t>ВСЕГО по разделу II</t>
  </si>
  <si>
    <t>Всего, из них:</t>
  </si>
  <si>
    <t>III.  Повышение уровня защиты населения и территории  Кыштымского городского округа от чрезвычайных ситуаций</t>
  </si>
  <si>
    <t>1.Мероприятия медицинской защиты</t>
  </si>
  <si>
    <t>Совершенствование учебно-материальной базы медицинской службы по подготовке нештатных аварийно-спасательных форм.</t>
  </si>
  <si>
    <t>ММЛПУ Кыштымская центральная городская больница</t>
  </si>
  <si>
    <t>Подготовка формирований,  медперсонала службы медицины катастроф</t>
  </si>
  <si>
    <t>Областной бюджет</t>
  </si>
  <si>
    <t>Создание резерва средств медицинской защиты медицинской службы округа</t>
  </si>
  <si>
    <t>Освежение резерва препаратов стабильного йода для йодной профилактики населения.</t>
  </si>
  <si>
    <t>Приобретение автономных источников энергоснабжения</t>
  </si>
  <si>
    <t>1.6.</t>
  </si>
  <si>
    <t>Приобретение средств индивидуальной защиты для бригад скорой медицинской помощи</t>
  </si>
  <si>
    <t>2.Совершенствование радиационной, химической и биологической защиты</t>
  </si>
  <si>
    <t>Приобретение приборов радиационной, химической разведки и дозиметрического  контроля.</t>
  </si>
  <si>
    <t xml:space="preserve">Создание неснижаемого запаса веществ, предназначенных для специальной обработки дорог, транспорта, подвергшихся радиоактивно
му, химическому, биологи
ческому  заражению.
</t>
  </si>
  <si>
    <t>ВСЕГО по разделу III</t>
  </si>
  <si>
    <t>IV. Обеспечение первичных мер пожарной безопасности в границах округа</t>
  </si>
  <si>
    <t>1Противопожарное водоснабжение</t>
  </si>
  <si>
    <t xml:space="preserve">ООО «Кыштым
водоканал»
</t>
  </si>
  <si>
    <t>Без дополнительного финансирования</t>
  </si>
  <si>
    <t>2. Противопожарные мероприятия в удаленных населенных пунктах и на  территориях  общего пользования</t>
  </si>
  <si>
    <t xml:space="preserve">Создание условий для организации муниципальной  пожарной охраны  в удалённых населённых пунктах в соответствии с Городской целевой программой «Пожарная безопасность в Кыштымском городском округе»:
п.Северный;
п.Слюдорудник
</t>
  </si>
  <si>
    <t xml:space="preserve">Финансирование согласно городской целевой программы «Пожарная безопасность в Кыштымском городском округе»,
утвержденной Решением Собрания  депутатов Кыштымского городского округа от 25.09.2008г.
№ 196
</t>
  </si>
  <si>
    <t>Улучшение технической оснащенности добровольных пожарных дружин</t>
  </si>
  <si>
    <t>Оснащение удалённых населённых пунктов и территорий общего пользования округа первичными средствами тушения пожаров (мотопомпами) и противопожарным  инвентарём</t>
  </si>
  <si>
    <t>Разработка проектно-сметной документации на устройство пожарного водоема в п. Северный</t>
  </si>
  <si>
    <t>3 Противопожарные мероприятия в  лесной зоне округа</t>
  </si>
  <si>
    <t>Организация выполнения работ по устройству противопожарных барьеров, защитных полос вокруг населённых пунктов, детских оздоровительных лагерей</t>
  </si>
  <si>
    <t>3.3.</t>
  </si>
  <si>
    <t>Заключение договоров с организациями, имеющими формирования пожаротушения и отрядами противопожарной службы на тушение лесных пожаров</t>
  </si>
  <si>
    <t>ООО "Кыштымский лес"</t>
  </si>
  <si>
    <t>3.4.</t>
  </si>
  <si>
    <t>Обеспечение выполнения мероприятий по предотвращению пожаров в лесной, болотистой зоне угрожающих жилым постройкам находящихся на территории Кыштымского городского округа в пожароопасный период (ГСМ)</t>
  </si>
  <si>
    <t>3.5.</t>
  </si>
  <si>
    <t>Организация патрулирования в местах отдыха населения в лесной зоне в пожароопасный период</t>
  </si>
  <si>
    <t xml:space="preserve">4. Обучение населения мерам пожарной безопасности и пропаганда в области пожарной безопасности </t>
  </si>
  <si>
    <t>Проведение семинаров на противопожарную тематику с работниками жилищных организаций, внештатными пожарными инспекторами и инструкторами по обучению населения ППБ, методистами детских садов, преподавателями школ, КРМТ, ПЛ-30</t>
  </si>
  <si>
    <t>Организация контроля за качеством преподавания пожарного дела в учебных заведениях в системе ОБЖ и оказание методической помощи в подготовке преподавателей школ по данному направлению деятельности</t>
  </si>
  <si>
    <t>Проведение месячника «Пожарная безопасность»</t>
  </si>
  <si>
    <t>4.4.</t>
  </si>
  <si>
    <t>Подготовка и проведение соревнований по пожарно-прикладному спорту среди детских коллективов</t>
  </si>
  <si>
    <t>4.5.</t>
  </si>
  <si>
    <t>Оплата по договору за организацию мероприятий проведения противопожарной пропаганды и обучения населения мерам пожарной безопасности : содержание инструкторов по противопожарной профилактике</t>
  </si>
  <si>
    <t>4.6.</t>
  </si>
  <si>
    <t>Проведение собраний и сходов с населением по информированию о мерах пожарной безопасности</t>
  </si>
  <si>
    <t>4.7.</t>
  </si>
  <si>
    <t xml:space="preserve">Проведение, в целях профилактики пожаров и предупреждения гибели людей на пожарах, противопожарной пропаганды в средствах массовой информации
</t>
  </si>
  <si>
    <t>4.8.</t>
  </si>
  <si>
    <t>Подготовка и распространение средств наглядной агитации на противопожарные темы - аншлагов, плакатов, иллюстраций, буклетов, альбомов, листовок, памяток</t>
  </si>
  <si>
    <t>4.9.</t>
  </si>
  <si>
    <t>Размещение щитов противопожарной пропаганды на территории округа</t>
  </si>
  <si>
    <t>4.10.</t>
  </si>
  <si>
    <t>Выполнение работ по пожарной профилактике штатными инструкторами по противопожарной профилактике.</t>
  </si>
  <si>
    <t>ВСЕГО по разделу IV</t>
  </si>
  <si>
    <t>V. Предупреждение и ликвидация последствий чрезвычайных ситуаций на водных объектах</t>
  </si>
  <si>
    <t>1.Безопасность гидротехнических сооружений</t>
  </si>
  <si>
    <t>Разработка декларации безопасности ГТС на озере Сугомак</t>
  </si>
  <si>
    <t>2013 г.</t>
  </si>
  <si>
    <t>Капитальтный ремонт ГТС озера Сугомак</t>
  </si>
  <si>
    <t>2012-2014 г.</t>
  </si>
  <si>
    <t>2. Противопаводковые мероприятия</t>
  </si>
  <si>
    <t>Очистка дренажной системы (в экстренных случаях)</t>
  </si>
  <si>
    <t>МУ "Управление гражданской защиты Кыштымского городского округа" Балансодержатели гидротехнических сооружений</t>
  </si>
  <si>
    <t>3. Обеспечение безопасности населения на водных объектах</t>
  </si>
  <si>
    <t>Оснащение спасательных  постов</t>
  </si>
  <si>
    <t xml:space="preserve">МУ "Управление гражданской защиты Кыштымского городского округа" </t>
  </si>
  <si>
    <t>Подготовка и благоустройство береговой зоны мест купания</t>
  </si>
  <si>
    <t>з/плата матросов спасателей (8 чел.);</t>
  </si>
  <si>
    <t>подготовка и аттестация  матросов - спасателей (8чел.);</t>
  </si>
  <si>
    <t>медицинский осмотр матросов спасателей (8чел.);</t>
  </si>
  <si>
    <t>обеспечение матросов спасателей специальной одеждой</t>
  </si>
  <si>
    <t xml:space="preserve">Содержание матросов-спасателей:
</t>
  </si>
  <si>
    <t>4. Пропаганда безопасности людей на водных объектах</t>
  </si>
  <si>
    <t>Патрулирование, рейды</t>
  </si>
  <si>
    <t>Оборудование пирса</t>
  </si>
  <si>
    <t>Изготовление и установка наглядной агитации</t>
  </si>
  <si>
    <t>Обеспечение школ округа наглядными пособиями «Правила поведения детей на воде в летнее и зимнее время»</t>
  </si>
  <si>
    <t>ВСЕГО по разделу V</t>
  </si>
  <si>
    <t>VI. Организация и осуществление мероприятий по гражданской обороне</t>
  </si>
  <si>
    <t>1.Совершенствование системы управления ГО</t>
  </si>
  <si>
    <t xml:space="preserve">Поддержание в готовности  защищенного пункта  управления  руководителя ГО округа
косметический ремонт;
обустройство входа;
оформление оперативного зала;
обновление стендов, плакатов;мебель;
восстановление  гидроизоляции объекта;
</t>
  </si>
  <si>
    <t>Создание страхового фонда документации на  наиболее важных объектах округа</t>
  </si>
  <si>
    <t>Предприятия жизнеобеспечения Потенциально-опасные объекты</t>
  </si>
  <si>
    <t>Модернизация системы централизованного оповещения</t>
  </si>
  <si>
    <t>Кыштымский цех Миасского территориального узла электросвязи ОАО "Уралсвязьинформ"</t>
  </si>
  <si>
    <t>Установка экранов уличного информирования</t>
  </si>
  <si>
    <t>Поддержание в состоянии постоянной готовности к использованию систем оповещения населения</t>
  </si>
  <si>
    <t xml:space="preserve">3. Накопление средств  индивидуальной защиты </t>
  </si>
  <si>
    <t>Создание городского резерва средств индивидуальной защиты и их  освежение</t>
  </si>
  <si>
    <t>4. Мероприятия по защите населения</t>
  </si>
  <si>
    <t>Поддержание в готовности защитных сооружений</t>
  </si>
  <si>
    <t>предприятия округа</t>
  </si>
  <si>
    <t>Поддержание в готовности сборных эвакуационных пунктов, пунктов временного размещения, промежуточных пунктов эвакуации</t>
  </si>
  <si>
    <t>МУ "Управление гражданской защиты Кыштымского городского округа" предприятия округа</t>
  </si>
  <si>
    <t>Поддержание в готовности маршрутов эвакуации</t>
  </si>
  <si>
    <t xml:space="preserve">Создание материально-технических и продовольственных запасов:
-создание продовольственного резерва;
- создание вещевого резерва;
-создание резерва нефтепродуктов
</t>
  </si>
  <si>
    <t>5. Мероприятия по защите материальных и культурных ценностей</t>
  </si>
  <si>
    <t>Разработка нормативных документов по планированию защиты материальных ценностей</t>
  </si>
  <si>
    <t>5.2.</t>
  </si>
  <si>
    <t>Создание запасов специальной тары, упаковок для закладки ценностей для хранения</t>
  </si>
  <si>
    <t>ВСЕГО по разделу VI</t>
  </si>
  <si>
    <t>VII. Программно-аппаратный комплекс</t>
  </si>
  <si>
    <t>1. Мероприятия по защите информации  системы</t>
  </si>
  <si>
    <t>Закупка оборудования и  программного обеспечения для защиты информации системы (компьютер, программное обеспечение, принтер, генератор, бумагоуничтожитель, антивирусная программа)</t>
  </si>
  <si>
    <t>Обслуживание программного обеспечения для защиты информации системы</t>
  </si>
  <si>
    <t>Проведение спец. экспертизы (продление лицензии по секретному делопроизводству)</t>
  </si>
  <si>
    <t>Обучение по секретному делопроизводству</t>
  </si>
  <si>
    <t>2. Программное обеспечение систем</t>
  </si>
  <si>
    <t xml:space="preserve">Закупка лицензионных программ:
- Антивирус;
-«Консультант +»;
- программа «Контур»
</t>
  </si>
  <si>
    <t xml:space="preserve">VIII. Обучение населения и пропаганда знаний в области безопасности жизнедеятельности                                                                           </t>
  </si>
  <si>
    <t>1. Совершенствование учебно-материальной базы Курсов гражданской защиты</t>
  </si>
  <si>
    <t>Аренда помещения</t>
  </si>
  <si>
    <t>Совершенствование оборудования  классов, методического кабинета курсов гражданской защиты</t>
  </si>
  <si>
    <t xml:space="preserve">Приобретение:
компьютер в комплекте;
ксерокс;
компьютерная обучающая программа «Действия при авариях на химически-опасных объектах»;
учебная литература, наглядные пособия по обучению населения
</t>
  </si>
  <si>
    <t>2. Совершенствование учебно-материальной базы Учебно-консультационных пунктов округа</t>
  </si>
  <si>
    <t>Совершенствование оборудования Учебно-консультационных пунктов округа</t>
  </si>
  <si>
    <t>Оснащение Учебно-консультационных пунктов округа литературой, плакатами, учебными фильмами, средствами защиты</t>
  </si>
  <si>
    <t>3. Повышение уровня обучения всех  групп населения способам защиты</t>
  </si>
  <si>
    <t>Обучение должностных лиц и специалистов ГО</t>
  </si>
  <si>
    <t>Разработка и проведение цикла радио и телепередач по вопросам защиты населения от ЧС</t>
  </si>
  <si>
    <t>Организация выступлений сотрудников МУ «Управление гражданской защиты» в средствах массовой информации на сходах, в центре соц. обслуживания населения, трудовых коллективах</t>
  </si>
  <si>
    <t xml:space="preserve">Организация проведения семинаров по действиям по ЧС, на пожарную тематику:
с работниками жилищных организаций;
с методистами детских садов;
с преподавателями школ, КРМТ, ПЛ-30, КМУ, ЮУрГУ;
со старостами поселков;
с председателями уличных комитетов
</t>
  </si>
  <si>
    <t>Развитие кадетского движения «Юный спасатель» закупка снаряжения и экипировки для 5-х классов по 25 чел.</t>
  </si>
  <si>
    <t>3.6.</t>
  </si>
  <si>
    <t>Участие в организации и проведении Слета дружин  юных пожарных</t>
  </si>
  <si>
    <t>3.7.</t>
  </si>
  <si>
    <t>Участие в организации и проведении соревнований «Зарница- школа безопасности»</t>
  </si>
  <si>
    <t>3.8.</t>
  </si>
  <si>
    <t>Обеспечение контроля за качеством преподавания по курсу ОБЖ в учебных заведениях</t>
  </si>
  <si>
    <t>3.9.</t>
  </si>
  <si>
    <t>Проведение мероприятий в детских оздоровительных лагерях во время летнего отдыха детей</t>
  </si>
  <si>
    <t>3.10.</t>
  </si>
  <si>
    <t>Разработка и издание рекламной печатной продукции (памяток, листовок, брошюр, плакатов)</t>
  </si>
  <si>
    <t>3.11.</t>
  </si>
  <si>
    <t>Изготовление плакатов (баннеров) для проведения выездных занятий на сходах в отдаленных поселках округа</t>
  </si>
  <si>
    <t>3.12.</t>
  </si>
  <si>
    <t>3.13.</t>
  </si>
  <si>
    <t>Оформление постоянно-действующих фотостендов</t>
  </si>
  <si>
    <t>3.14.</t>
  </si>
  <si>
    <t>Проведение ежегодного смотра-конкурса «СМИ – на защиту человека», «Сам себе спасатель»</t>
  </si>
  <si>
    <t>3.15.</t>
  </si>
  <si>
    <t>Организация проведения ежегодного месячника «Гражданская защита»</t>
  </si>
  <si>
    <t>3.16.</t>
  </si>
  <si>
    <t>Организация и проведение мероприятий посвященных 80-летию гражданской обороны</t>
  </si>
  <si>
    <t>2012 г.</t>
  </si>
  <si>
    <t>3.17.</t>
  </si>
  <si>
    <t>Участите в организации и проведении соревнований «Основы безопасности жизнедеятельности»</t>
  </si>
  <si>
    <t>ВСЕГО по разделу VIII</t>
  </si>
  <si>
    <t>ВСЕГО по разделу VII</t>
  </si>
  <si>
    <t>ИТОГО</t>
  </si>
  <si>
    <t>Начальник  МУ «Управление гражданской защиты Кыштымского городского округа»                                                     П. Г. Мошкин</t>
  </si>
  <si>
    <t>Организация мероприятий по предупреждению лесных  пожаров</t>
  </si>
  <si>
    <t>обустройство нового мест купания</t>
  </si>
  <si>
    <t>мероприятия в рамках программы "Добрые дела" восстановление линии электропередач СНТ "Деханов пруд"</t>
  </si>
  <si>
    <t>Ликвидация ЧС на территории Кыштымского городского округа</t>
  </si>
  <si>
    <t>областной бюджет</t>
  </si>
  <si>
    <t>Местный бюджет (не предусмотрено бюджетом КГО на плановый период 2013 и 2014 годов)</t>
  </si>
  <si>
    <t>(не предусмотрено бюджетом КГО на плановый период 2013 и 2014 годов)</t>
  </si>
  <si>
    <t xml:space="preserve">Местный бюджет </t>
  </si>
  <si>
    <t>Областной бюджет (не предусмотрено бюджетом КГО на плановый период 2013 и 2014 годов)</t>
  </si>
  <si>
    <t>Местный бюджет           средства предприятий</t>
  </si>
  <si>
    <t xml:space="preserve">Областной бюджет </t>
  </si>
  <si>
    <t>проведение проектно-изыскательных раот по реконструкции гидротехнических сооружений Верхне-Кыштымского водохранилища</t>
  </si>
  <si>
    <t xml:space="preserve">Приложение 2
к Постановлению Администрации Кыштымского городского округа  
от_________________________________№___________                                                                                                                                     </t>
  </si>
  <si>
    <t>Обеспечение надлежащего состояния и устройство дополнительных источников противопожарного водоснабжения округа:
приобретение пожарных подземных гидрантов для резерва, по 5 шт. ежегодно;
замена пожарных подземных гидрантов, отслуживших нормативный срок слу</t>
  </si>
  <si>
    <t>проведение текущих ремонтов и обслуживание пожарных подземных гидрантов в количестве 10 шт. ежегодно;
проведение ежегодных осмотров и инвентаризации пожарных подземных гидрантов;
проведение капитальных ремонтов пожарных подземных гидрантов по 2 шт. ежегод</t>
  </si>
  <si>
    <t>выполнение строительно-монтажных   работ согласно проектно-сметной документации по устройству подъездов с площадками с твердым покрытием (размером не менее 12 на 12 метров) для установки пожарных автомобилей и забора воды из естественных источников водосн</t>
  </si>
  <si>
    <t>Проведения мероприятий по безаварийному пропуску паводковых вод:
обеспечение готовности  сил и средств в случае экстремальных аварийно-восстановительных работ;
проверка водопропускных устройств в черте города;
организация выполнения работ, исключающих под</t>
  </si>
  <si>
    <t>замена воздуховодов системы  вентиляции
поддержание в готовности фильтровентиляционной установки (замена фильтров-поглотителей);
приобретение средств телефонной и радиосвязи;
оборудование кабинета оперативного дежурного;
замена устаревшего пульта управлен</t>
  </si>
  <si>
    <t>всего за 2012-2014</t>
  </si>
  <si>
    <t>2012-2011г.</t>
  </si>
  <si>
    <t>2012-2014г.</t>
  </si>
  <si>
    <t>2012г.-2014г.</t>
  </si>
  <si>
    <t xml:space="preserve">расходы на проведение "Бажовского фестиваля 2012-2014г" </t>
  </si>
  <si>
    <t>2012 -2014 г.</t>
  </si>
  <si>
    <t>2012-2014г</t>
  </si>
  <si>
    <t>2012-2013 г.</t>
  </si>
  <si>
    <t>2012-20114 г.</t>
  </si>
  <si>
    <t>Изготовление фильмов и роликов по вопросам безопасности населения., публикация в печатном издании</t>
  </si>
  <si>
    <t xml:space="preserve">ПЛАН
мероприятий  целевой Программы 
«Защита  населения и территории Кыштымского городского округа,
 развитие гражданской обороны на 2012-2014 годы» 
</t>
  </si>
  <si>
    <t>МУП КГО "Кыштымводоканал"</t>
  </si>
  <si>
    <t>Местный бюджет не предусмотрено бюджетом КГО на плановый период 2013 и 2014 годов</t>
  </si>
  <si>
    <t>Изготовление и обновление информационных знаков, изготовление памяток:</t>
  </si>
  <si>
    <t>Закупка источников бесперебойного питания, модернизация рабочих мест</t>
  </si>
  <si>
    <t>Закупка и обслуживание  программного обеспечения, ремонт компьютерного оборудования</t>
  </si>
  <si>
    <t>Создание в целях пожаротушения условий для забора в любое время года воды из источников наружного водоснабжения округа:
выполнение работ по утеплению пожарных подземных гидрантов, мест забора воды от искусственных противопожарных водоёмов</t>
  </si>
  <si>
    <t>МКП Кыштымского городского округа "Дорсервис"                                                      МУ "Управление гражданской защиты Кыштымского городского округа"</t>
  </si>
  <si>
    <t>Без дополнительного финансирования             местный бюджет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</si>
</sst>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80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justify"/>
    </xf>
    <xf numFmtId="0" fontId="1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7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 vertical="center"/>
    </xf>
    <xf numFmtId="180" fontId="1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16" xfId="0" applyNumberFormat="1" applyFont="1" applyFill="1" applyBorder="1" applyAlignment="1">
      <alignment horizontal="center" vertical="center"/>
    </xf>
    <xf numFmtId="180" fontId="1" fillId="0" borderId="2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180" fontId="1" fillId="0" borderId="0" xfId="0" applyNumberFormat="1" applyFont="1" applyFill="1" applyAlignment="1">
      <alignment/>
    </xf>
    <xf numFmtId="180" fontId="5" fillId="0" borderId="11" xfId="0" applyNumberFormat="1" applyFont="1" applyFill="1" applyBorder="1" applyAlignment="1">
      <alignment horizontal="center" vertical="center" wrapText="1"/>
    </xf>
    <xf numFmtId="180" fontId="1" fillId="0" borderId="2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horizontal="left" wrapText="1"/>
    </xf>
    <xf numFmtId="180" fontId="1" fillId="33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180" fontId="1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180" fontId="1" fillId="0" borderId="22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vertical="center" wrapText="1"/>
    </xf>
    <xf numFmtId="180" fontId="1" fillId="0" borderId="13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180" fontId="1" fillId="34" borderId="10" xfId="0" applyNumberFormat="1" applyFont="1" applyFill="1" applyBorder="1" applyAlignment="1">
      <alignment horizontal="center" vertical="center"/>
    </xf>
    <xf numFmtId="180" fontId="1" fillId="34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2"/>
  <sheetViews>
    <sheetView tabSelected="1" zoomScale="75" zoomScaleNormal="75" zoomScalePageLayoutView="0" workbookViewId="0" topLeftCell="A277">
      <selection activeCell="G123" sqref="G123"/>
    </sheetView>
  </sheetViews>
  <sheetFormatPr defaultColWidth="9.140625" defaultRowHeight="12.75"/>
  <cols>
    <col min="1" max="1" width="6.28125" style="43" customWidth="1"/>
    <col min="2" max="2" width="74.57421875" style="9" customWidth="1"/>
    <col min="3" max="3" width="14.00390625" style="43" customWidth="1"/>
    <col min="4" max="4" width="45.28125" style="3" customWidth="1"/>
    <col min="5" max="5" width="11.421875" style="43" customWidth="1"/>
    <col min="6" max="6" width="19.140625" style="43" customWidth="1"/>
    <col min="7" max="7" width="14.140625" style="43" customWidth="1"/>
    <col min="8" max="8" width="21.57421875" style="43" customWidth="1"/>
    <col min="9" max="9" width="31.421875" style="3" customWidth="1"/>
    <col min="10" max="10" width="9.140625" style="1" customWidth="1"/>
    <col min="11" max="11" width="9.8515625" style="1" bestFit="1" customWidth="1"/>
    <col min="12" max="16384" width="9.140625" style="1" customWidth="1"/>
  </cols>
  <sheetData>
    <row r="1" spans="1:9" ht="59.25" customHeight="1">
      <c r="A1" s="145" t="s">
        <v>228</v>
      </c>
      <c r="B1" s="145"/>
      <c r="C1" s="145"/>
      <c r="D1" s="145"/>
      <c r="E1" s="145"/>
      <c r="F1" s="145"/>
      <c r="G1" s="145"/>
      <c r="H1" s="145"/>
      <c r="I1" s="145"/>
    </row>
    <row r="2" spans="1:9" ht="90.75" customHeight="1">
      <c r="A2" s="146" t="s">
        <v>244</v>
      </c>
      <c r="B2" s="147"/>
      <c r="C2" s="147"/>
      <c r="D2" s="147"/>
      <c r="E2" s="147"/>
      <c r="F2" s="147"/>
      <c r="G2" s="147"/>
      <c r="H2" s="147"/>
      <c r="I2" s="147"/>
    </row>
    <row r="3" ht="9.75" customHeight="1"/>
    <row r="4" spans="1:9" s="3" customFormat="1" ht="25.5" customHeight="1">
      <c r="A4" s="82" t="s">
        <v>0</v>
      </c>
      <c r="B4" s="82" t="s">
        <v>1</v>
      </c>
      <c r="C4" s="82" t="s">
        <v>2</v>
      </c>
      <c r="D4" s="82" t="s">
        <v>3</v>
      </c>
      <c r="E4" s="127"/>
      <c r="F4" s="127"/>
      <c r="G4" s="127"/>
      <c r="H4" s="128"/>
      <c r="I4" s="82" t="s">
        <v>4</v>
      </c>
    </row>
    <row r="5" spans="1:9" s="3" customFormat="1" ht="15.75">
      <c r="A5" s="84"/>
      <c r="B5" s="84"/>
      <c r="C5" s="84"/>
      <c r="D5" s="84"/>
      <c r="E5" s="5">
        <v>2012</v>
      </c>
      <c r="F5" s="5">
        <v>2013</v>
      </c>
      <c r="G5" s="5">
        <v>2014</v>
      </c>
      <c r="H5" s="5" t="s">
        <v>234</v>
      </c>
      <c r="I5" s="84"/>
    </row>
    <row r="6" spans="1:9" ht="15.75">
      <c r="A6" s="6">
        <v>1</v>
      </c>
      <c r="B6" s="7">
        <v>2</v>
      </c>
      <c r="C6" s="6">
        <v>3</v>
      </c>
      <c r="D6" s="5">
        <v>4</v>
      </c>
      <c r="E6" s="6">
        <v>7</v>
      </c>
      <c r="F6" s="6">
        <v>8</v>
      </c>
      <c r="G6" s="6">
        <v>9</v>
      </c>
      <c r="H6" s="6">
        <v>10</v>
      </c>
      <c r="I6" s="5">
        <v>11</v>
      </c>
    </row>
    <row r="7" spans="1:9" ht="15.75">
      <c r="A7" s="109" t="s">
        <v>41</v>
      </c>
      <c r="B7" s="110"/>
      <c r="C7" s="110"/>
      <c r="D7" s="110"/>
      <c r="E7" s="110"/>
      <c r="F7" s="110"/>
      <c r="G7" s="110"/>
      <c r="H7" s="110"/>
      <c r="I7" s="111"/>
    </row>
    <row r="8" spans="1:9" ht="16.5" customHeight="1">
      <c r="A8" s="104" t="s">
        <v>5</v>
      </c>
      <c r="B8" s="105"/>
      <c r="C8" s="105"/>
      <c r="D8" s="105"/>
      <c r="E8" s="105"/>
      <c r="F8" s="105"/>
      <c r="G8" s="105"/>
      <c r="H8" s="105"/>
      <c r="I8" s="106"/>
    </row>
    <row r="9" spans="1:9" ht="48" customHeight="1">
      <c r="A9" s="6" t="s">
        <v>6</v>
      </c>
      <c r="B9" s="8" t="s">
        <v>7</v>
      </c>
      <c r="C9" s="6" t="s">
        <v>124</v>
      </c>
      <c r="D9" s="5" t="s">
        <v>9</v>
      </c>
      <c r="E9" s="6">
        <v>0</v>
      </c>
      <c r="F9" s="6">
        <v>0</v>
      </c>
      <c r="G9" s="6">
        <v>0</v>
      </c>
      <c r="H9" s="6">
        <f>E9+F9+G9</f>
        <v>0</v>
      </c>
      <c r="I9" s="5" t="s">
        <v>40</v>
      </c>
    </row>
    <row r="10" spans="1:9" ht="28.5" customHeight="1">
      <c r="A10" s="6" t="s">
        <v>10</v>
      </c>
      <c r="B10" s="9" t="s">
        <v>11</v>
      </c>
      <c r="C10" s="6" t="s">
        <v>235</v>
      </c>
      <c r="D10" s="5" t="s">
        <v>9</v>
      </c>
      <c r="E10" s="6">
        <v>0</v>
      </c>
      <c r="F10" s="6">
        <v>0</v>
      </c>
      <c r="G10" s="6">
        <v>0</v>
      </c>
      <c r="H10" s="59">
        <f>E10+F10+G10</f>
        <v>0</v>
      </c>
      <c r="I10" s="5" t="s">
        <v>40</v>
      </c>
    </row>
    <row r="11" spans="1:9" ht="39.75" customHeight="1">
      <c r="A11" s="6" t="s">
        <v>13</v>
      </c>
      <c r="B11" s="8" t="s">
        <v>14</v>
      </c>
      <c r="C11" s="6" t="s">
        <v>236</v>
      </c>
      <c r="D11" s="5" t="s">
        <v>15</v>
      </c>
      <c r="E11" s="10">
        <v>200</v>
      </c>
      <c r="F11" s="10">
        <v>200</v>
      </c>
      <c r="G11" s="10">
        <v>200</v>
      </c>
      <c r="H11" s="10">
        <f>E11+F11+G11</f>
        <v>600</v>
      </c>
      <c r="I11" s="5" t="s">
        <v>40</v>
      </c>
    </row>
    <row r="12" spans="1:9" ht="21.75" customHeight="1">
      <c r="A12" s="87" t="s">
        <v>16</v>
      </c>
      <c r="B12" s="88"/>
      <c r="C12" s="88"/>
      <c r="D12" s="88"/>
      <c r="E12" s="88"/>
      <c r="F12" s="88"/>
      <c r="G12" s="88"/>
      <c r="H12" s="88"/>
      <c r="I12" s="132"/>
    </row>
    <row r="13" spans="1:9" ht="59.25" customHeight="1">
      <c r="A13" s="6" t="s">
        <v>17</v>
      </c>
      <c r="B13" s="11" t="s">
        <v>18</v>
      </c>
      <c r="C13" s="6" t="s">
        <v>236</v>
      </c>
      <c r="D13" s="5" t="s">
        <v>19</v>
      </c>
      <c r="E13" s="6">
        <v>0</v>
      </c>
      <c r="F13" s="76">
        <v>0</v>
      </c>
      <c r="G13" s="10">
        <v>0</v>
      </c>
      <c r="H13" s="10">
        <f>F13+G13</f>
        <v>0</v>
      </c>
      <c r="I13" s="5" t="s">
        <v>221</v>
      </c>
    </row>
    <row r="14" spans="1:9" ht="33.75" customHeight="1">
      <c r="A14" s="6" t="s">
        <v>20</v>
      </c>
      <c r="B14" s="11" t="s">
        <v>21</v>
      </c>
      <c r="C14" s="6"/>
      <c r="D14" s="5" t="s">
        <v>19</v>
      </c>
      <c r="E14" s="6">
        <v>0</v>
      </c>
      <c r="F14" s="6">
        <v>0</v>
      </c>
      <c r="G14" s="6">
        <v>0</v>
      </c>
      <c r="H14" s="6">
        <f>E14+F14+G14</f>
        <v>0</v>
      </c>
      <c r="I14" s="5" t="s">
        <v>22</v>
      </c>
    </row>
    <row r="15" spans="1:9" ht="38.25" customHeight="1">
      <c r="A15" s="6" t="s">
        <v>23</v>
      </c>
      <c r="B15" s="8" t="s">
        <v>24</v>
      </c>
      <c r="C15" s="6" t="s">
        <v>124</v>
      </c>
      <c r="D15" s="5" t="s">
        <v>19</v>
      </c>
      <c r="E15" s="10">
        <v>30</v>
      </c>
      <c r="F15" s="10">
        <v>37.3</v>
      </c>
      <c r="G15" s="10">
        <v>20</v>
      </c>
      <c r="H15" s="10">
        <f>E15+F15+G15</f>
        <v>87.3</v>
      </c>
      <c r="I15" s="5" t="s">
        <v>22</v>
      </c>
    </row>
    <row r="16" spans="1:9" ht="45.75" customHeight="1">
      <c r="A16" s="6" t="s">
        <v>54</v>
      </c>
      <c r="B16" s="9" t="s">
        <v>218</v>
      </c>
      <c r="C16" s="6"/>
      <c r="D16" s="5" t="s">
        <v>19</v>
      </c>
      <c r="E16" s="10">
        <v>0</v>
      </c>
      <c r="F16" s="10">
        <v>0</v>
      </c>
      <c r="G16" s="10">
        <v>0</v>
      </c>
      <c r="H16" s="10">
        <f>E16+F16+G16</f>
        <v>0</v>
      </c>
      <c r="I16" s="5" t="s">
        <v>22</v>
      </c>
    </row>
    <row r="17" spans="1:9" ht="15.75">
      <c r="A17" s="105" t="s">
        <v>25</v>
      </c>
      <c r="B17" s="105"/>
      <c r="C17" s="105"/>
      <c r="D17" s="105"/>
      <c r="E17" s="105"/>
      <c r="F17" s="105"/>
      <c r="G17" s="105"/>
      <c r="H17" s="105"/>
      <c r="I17" s="106"/>
    </row>
    <row r="18" spans="1:9" ht="61.5" customHeight="1">
      <c r="A18" s="6" t="s">
        <v>26</v>
      </c>
      <c r="B18" s="12" t="s">
        <v>27</v>
      </c>
      <c r="C18" s="6" t="s">
        <v>124</v>
      </c>
      <c r="D18" s="5" t="s">
        <v>19</v>
      </c>
      <c r="E18" s="6">
        <v>0</v>
      </c>
      <c r="F18" s="10">
        <v>0</v>
      </c>
      <c r="G18" s="10">
        <v>0</v>
      </c>
      <c r="H18" s="6">
        <f>SUM(E18:G18)</f>
        <v>0</v>
      </c>
      <c r="I18" s="5" t="s">
        <v>221</v>
      </c>
    </row>
    <row r="19" spans="1:9" ht="60.75" customHeight="1">
      <c r="A19" s="6" t="s">
        <v>28</v>
      </c>
      <c r="B19" s="13" t="s">
        <v>29</v>
      </c>
      <c r="C19" s="6" t="s">
        <v>124</v>
      </c>
      <c r="D19" s="5" t="s">
        <v>19</v>
      </c>
      <c r="E19" s="6">
        <v>0</v>
      </c>
      <c r="F19" s="10">
        <v>0</v>
      </c>
      <c r="G19" s="10">
        <v>0</v>
      </c>
      <c r="H19" s="10">
        <f>SUM(F19:G19)</f>
        <v>0</v>
      </c>
      <c r="I19" s="5" t="s">
        <v>221</v>
      </c>
    </row>
    <row r="20" spans="1:9" ht="15.75">
      <c r="A20" s="104" t="s">
        <v>34</v>
      </c>
      <c r="B20" s="105"/>
      <c r="C20" s="105"/>
      <c r="D20" s="105"/>
      <c r="E20" s="105"/>
      <c r="F20" s="105"/>
      <c r="G20" s="105"/>
      <c r="H20" s="105"/>
      <c r="I20" s="106"/>
    </row>
    <row r="21" spans="1:9" ht="35.25" customHeight="1">
      <c r="A21" s="6" t="s">
        <v>30</v>
      </c>
      <c r="B21" s="8" t="s">
        <v>32</v>
      </c>
      <c r="C21" s="6" t="s">
        <v>124</v>
      </c>
      <c r="D21" s="5" t="s">
        <v>19</v>
      </c>
      <c r="E21" s="6">
        <v>0</v>
      </c>
      <c r="F21" s="6">
        <v>0</v>
      </c>
      <c r="G21" s="6">
        <v>0</v>
      </c>
      <c r="H21" s="6">
        <f>E21+F21+G21</f>
        <v>0</v>
      </c>
      <c r="I21" s="5" t="s">
        <v>22</v>
      </c>
    </row>
    <row r="22" spans="1:9" ht="65.25" customHeight="1">
      <c r="A22" s="6" t="s">
        <v>31</v>
      </c>
      <c r="B22" s="9" t="s">
        <v>33</v>
      </c>
      <c r="C22" s="6" t="s">
        <v>124</v>
      </c>
      <c r="D22" s="5" t="s">
        <v>19</v>
      </c>
      <c r="E22" s="6">
        <v>0</v>
      </c>
      <c r="F22" s="10">
        <v>0</v>
      </c>
      <c r="G22" s="10">
        <v>0</v>
      </c>
      <c r="H22" s="10">
        <f>SUM(F22:G22)</f>
        <v>0</v>
      </c>
      <c r="I22" s="5" t="s">
        <v>221</v>
      </c>
    </row>
    <row r="23" spans="1:9" ht="15.75">
      <c r="A23" s="104" t="s">
        <v>35</v>
      </c>
      <c r="B23" s="105"/>
      <c r="C23" s="105"/>
      <c r="D23" s="105"/>
      <c r="E23" s="105"/>
      <c r="F23" s="105"/>
      <c r="G23" s="105"/>
      <c r="H23" s="105"/>
      <c r="I23" s="106"/>
    </row>
    <row r="24" spans="1:9" ht="41.25" customHeight="1">
      <c r="A24" s="14" t="s">
        <v>36</v>
      </c>
      <c r="B24" s="1" t="s">
        <v>37</v>
      </c>
      <c r="C24" s="14" t="s">
        <v>124</v>
      </c>
      <c r="D24" s="2" t="s">
        <v>19</v>
      </c>
      <c r="E24" s="15">
        <v>100</v>
      </c>
      <c r="F24" s="15">
        <v>100</v>
      </c>
      <c r="G24" s="15">
        <v>100</v>
      </c>
      <c r="H24" s="15">
        <f>SUM(E24:G24)</f>
        <v>300</v>
      </c>
      <c r="I24" s="2" t="s">
        <v>22</v>
      </c>
    </row>
    <row r="25" spans="1:9" ht="35.25" customHeight="1">
      <c r="A25" s="85" t="s">
        <v>163</v>
      </c>
      <c r="B25" s="120" t="s">
        <v>219</v>
      </c>
      <c r="C25" s="14" t="s">
        <v>209</v>
      </c>
      <c r="D25" s="2" t="s">
        <v>19</v>
      </c>
      <c r="E25" s="15">
        <f>96+39.7+300+99.6+99</f>
        <v>634.3</v>
      </c>
      <c r="F25" s="15">
        <f>141.4+309.5+41+306.6+37.5+165.1+101.8+11.5+46.4+17.5+17.2+118.1+35.4-54.2+5.4</f>
        <v>1300.2000000000003</v>
      </c>
      <c r="G25" s="156">
        <v>0</v>
      </c>
      <c r="H25" s="15">
        <f>E25+F25</f>
        <v>1934.5000000000002</v>
      </c>
      <c r="I25" s="2" t="s">
        <v>22</v>
      </c>
    </row>
    <row r="26" spans="1:9" ht="38.25" customHeight="1">
      <c r="A26" s="86"/>
      <c r="B26" s="121"/>
      <c r="C26" s="14" t="s">
        <v>124</v>
      </c>
      <c r="D26" s="2" t="s">
        <v>19</v>
      </c>
      <c r="E26" s="15">
        <v>0</v>
      </c>
      <c r="F26" s="15">
        <v>14979.9</v>
      </c>
      <c r="G26" s="15">
        <v>0</v>
      </c>
      <c r="H26" s="45">
        <f>SUM(E26:G26)</f>
        <v>14979.9</v>
      </c>
      <c r="I26" s="2" t="s">
        <v>220</v>
      </c>
    </row>
    <row r="27" spans="1:11" ht="21" customHeight="1">
      <c r="A27" s="95" t="s">
        <v>38</v>
      </c>
      <c r="B27" s="96"/>
      <c r="C27" s="101" t="s">
        <v>124</v>
      </c>
      <c r="D27" s="118"/>
      <c r="E27" s="17">
        <f>E11+E15+E24+E26+E25</f>
        <v>964.3</v>
      </c>
      <c r="F27" s="17">
        <f>F9+F10+F11+F13+F14+F15+F16+F18+F19+F21+F22+F24+F25+F26</f>
        <v>16617.4</v>
      </c>
      <c r="G27" s="17">
        <f>G9+G11+G13+G15+G18+G19+G22+G24</f>
        <v>320</v>
      </c>
      <c r="H27" s="16">
        <f>H9+H10+H11+H13+H14+H15+H16+H18+H19+H21+H22+H24+H25+H26</f>
        <v>17901.7</v>
      </c>
      <c r="I27" s="18" t="s">
        <v>39</v>
      </c>
      <c r="K27" s="52"/>
    </row>
    <row r="28" spans="1:9" ht="20.25" customHeight="1">
      <c r="A28" s="97"/>
      <c r="B28" s="98"/>
      <c r="C28" s="102"/>
      <c r="D28" s="119"/>
      <c r="E28" s="17">
        <v>0</v>
      </c>
      <c r="F28" s="17">
        <f>F26</f>
        <v>14979.9</v>
      </c>
      <c r="G28" s="17">
        <v>0</v>
      </c>
      <c r="H28" s="16">
        <f>H26</f>
        <v>14979.9</v>
      </c>
      <c r="I28" s="18" t="s">
        <v>220</v>
      </c>
    </row>
    <row r="29" spans="1:9" ht="62.25" customHeight="1">
      <c r="A29" s="97"/>
      <c r="B29" s="98"/>
      <c r="C29" s="102"/>
      <c r="D29" s="119"/>
      <c r="E29" s="17">
        <v>0</v>
      </c>
      <c r="F29" s="17">
        <f>F13+F18+F19+F22</f>
        <v>0</v>
      </c>
      <c r="G29" s="17">
        <f>G13+G18+G19+G22</f>
        <v>0</v>
      </c>
      <c r="H29" s="16">
        <f>SUM(E29:G29)</f>
        <v>0</v>
      </c>
      <c r="I29" s="18" t="s">
        <v>221</v>
      </c>
    </row>
    <row r="30" spans="1:9" ht="21.75" customHeight="1">
      <c r="A30" s="97"/>
      <c r="B30" s="98"/>
      <c r="C30" s="102"/>
      <c r="D30" s="119"/>
      <c r="E30" s="58">
        <f>E15+E24+E26+E25</f>
        <v>764.3</v>
      </c>
      <c r="F30" s="58">
        <f>F14+F15+F16+F21+F24+F25</f>
        <v>1437.5000000000002</v>
      </c>
      <c r="G30" s="58">
        <f>G15+G24</f>
        <v>120</v>
      </c>
      <c r="H30" s="57">
        <f>H14+H15+H16+H18+H19+H21+H22+H24+H25</f>
        <v>2321.8</v>
      </c>
      <c r="I30" s="46" t="s">
        <v>22</v>
      </c>
    </row>
    <row r="31" spans="1:9" ht="20.25" customHeight="1">
      <c r="A31" s="69"/>
      <c r="B31" s="70"/>
      <c r="C31" s="67"/>
      <c r="D31" s="68"/>
      <c r="E31" s="58">
        <f>E11</f>
        <v>200</v>
      </c>
      <c r="F31" s="58">
        <f>F11</f>
        <v>200</v>
      </c>
      <c r="G31" s="58">
        <f>G11</f>
        <v>200</v>
      </c>
      <c r="H31" s="57">
        <f>SUM(E31:G31)</f>
        <v>600</v>
      </c>
      <c r="I31" s="46" t="s">
        <v>40</v>
      </c>
    </row>
    <row r="32" spans="1:9" ht="42" customHeight="1">
      <c r="A32" s="125" t="s">
        <v>42</v>
      </c>
      <c r="B32" s="125"/>
      <c r="C32" s="125"/>
      <c r="D32" s="125"/>
      <c r="E32" s="125"/>
      <c r="F32" s="125"/>
      <c r="G32" s="125"/>
      <c r="H32" s="125"/>
      <c r="I32" s="126"/>
    </row>
    <row r="33" spans="1:9" ht="27.75" customHeight="1">
      <c r="A33" s="122" t="s">
        <v>43</v>
      </c>
      <c r="B33" s="122"/>
      <c r="C33" s="122"/>
      <c r="D33" s="122"/>
      <c r="E33" s="123"/>
      <c r="F33" s="123"/>
      <c r="G33" s="123"/>
      <c r="H33" s="123"/>
      <c r="I33" s="124"/>
    </row>
    <row r="34" spans="1:9" ht="28.5" customHeight="1">
      <c r="A34" s="85" t="s">
        <v>6</v>
      </c>
      <c r="B34" s="116" t="s">
        <v>44</v>
      </c>
      <c r="C34" s="85" t="s">
        <v>124</v>
      </c>
      <c r="D34" s="93" t="s">
        <v>19</v>
      </c>
      <c r="E34" s="85">
        <v>0</v>
      </c>
      <c r="F34" s="80">
        <v>0</v>
      </c>
      <c r="G34" s="80">
        <v>0</v>
      </c>
      <c r="H34" s="80">
        <f>E34+F34+G34</f>
        <v>0</v>
      </c>
      <c r="I34" s="82" t="s">
        <v>22</v>
      </c>
    </row>
    <row r="35" spans="1:9" ht="52.5" customHeight="1">
      <c r="A35" s="86"/>
      <c r="B35" s="117"/>
      <c r="C35" s="86"/>
      <c r="D35" s="94"/>
      <c r="E35" s="86"/>
      <c r="F35" s="81"/>
      <c r="G35" s="81"/>
      <c r="H35" s="81"/>
      <c r="I35" s="84"/>
    </row>
    <row r="36" spans="1:9" ht="63.75" customHeight="1">
      <c r="A36" s="85" t="s">
        <v>13</v>
      </c>
      <c r="B36" s="116" t="s">
        <v>45</v>
      </c>
      <c r="C36" s="85" t="s">
        <v>124</v>
      </c>
      <c r="D36" s="82" t="s">
        <v>19</v>
      </c>
      <c r="E36" s="85">
        <v>0</v>
      </c>
      <c r="F36" s="80">
        <v>0</v>
      </c>
      <c r="G36" s="85">
        <v>0</v>
      </c>
      <c r="H36" s="80">
        <f>E36+F36+G36</f>
        <v>0</v>
      </c>
      <c r="I36" s="82" t="s">
        <v>22</v>
      </c>
    </row>
    <row r="37" spans="1:9" ht="52.5" customHeight="1">
      <c r="A37" s="86"/>
      <c r="B37" s="117"/>
      <c r="C37" s="86"/>
      <c r="D37" s="84"/>
      <c r="E37" s="86"/>
      <c r="F37" s="81"/>
      <c r="G37" s="86"/>
      <c r="H37" s="81"/>
      <c r="I37" s="84"/>
    </row>
    <row r="38" spans="1:9" ht="69.75" customHeight="1">
      <c r="A38" s="6" t="s">
        <v>46</v>
      </c>
      <c r="B38" s="8" t="s">
        <v>47</v>
      </c>
      <c r="C38" s="6" t="s">
        <v>124</v>
      </c>
      <c r="D38" s="5" t="s">
        <v>19</v>
      </c>
      <c r="E38" s="6">
        <v>0</v>
      </c>
      <c r="F38" s="6">
        <v>0</v>
      </c>
      <c r="G38" s="10">
        <v>0</v>
      </c>
      <c r="H38" s="10">
        <f>SUM(G38)</f>
        <v>0</v>
      </c>
      <c r="I38" s="5" t="s">
        <v>246</v>
      </c>
    </row>
    <row r="39" spans="1:9" ht="51" customHeight="1">
      <c r="A39" s="6" t="s">
        <v>48</v>
      </c>
      <c r="B39" s="8" t="s">
        <v>49</v>
      </c>
      <c r="C39" s="6" t="s">
        <v>124</v>
      </c>
      <c r="D39" s="5" t="s">
        <v>19</v>
      </c>
      <c r="E39" s="10">
        <v>20</v>
      </c>
      <c r="F39" s="10">
        <v>34.5</v>
      </c>
      <c r="G39" s="10">
        <v>26.4</v>
      </c>
      <c r="H39" s="10">
        <f>SUM(E39:G39)</f>
        <v>80.9</v>
      </c>
      <c r="I39" s="5" t="s">
        <v>22</v>
      </c>
    </row>
    <row r="40" spans="1:9" ht="15.75">
      <c r="A40" s="104" t="s">
        <v>50</v>
      </c>
      <c r="B40" s="105"/>
      <c r="C40" s="105"/>
      <c r="D40" s="105"/>
      <c r="E40" s="112"/>
      <c r="F40" s="105"/>
      <c r="G40" s="105"/>
      <c r="H40" s="112"/>
      <c r="I40" s="106"/>
    </row>
    <row r="41" spans="1:9" ht="39" customHeight="1">
      <c r="A41" s="85" t="s">
        <v>17</v>
      </c>
      <c r="B41" s="116" t="s">
        <v>51</v>
      </c>
      <c r="C41" s="85" t="s">
        <v>124</v>
      </c>
      <c r="D41" s="93" t="s">
        <v>19</v>
      </c>
      <c r="E41" s="85">
        <v>0</v>
      </c>
      <c r="F41" s="80">
        <v>0</v>
      </c>
      <c r="G41" s="80">
        <v>0</v>
      </c>
      <c r="H41" s="80">
        <f>SUM(E41:G41)</f>
        <v>0</v>
      </c>
      <c r="I41" s="139" t="s">
        <v>223</v>
      </c>
    </row>
    <row r="42" spans="1:9" ht="55.5" customHeight="1">
      <c r="A42" s="86"/>
      <c r="B42" s="117"/>
      <c r="C42" s="86"/>
      <c r="D42" s="94"/>
      <c r="E42" s="86"/>
      <c r="F42" s="81"/>
      <c r="G42" s="81"/>
      <c r="H42" s="81"/>
      <c r="I42" s="141"/>
    </row>
    <row r="43" spans="1:9" ht="27.75" customHeight="1">
      <c r="A43" s="85" t="s">
        <v>20</v>
      </c>
      <c r="B43" s="116" t="s">
        <v>52</v>
      </c>
      <c r="C43" s="85" t="s">
        <v>124</v>
      </c>
      <c r="D43" s="82" t="s">
        <v>19</v>
      </c>
      <c r="E43" s="135" t="s">
        <v>12</v>
      </c>
      <c r="F43" s="80">
        <v>17</v>
      </c>
      <c r="G43" s="80">
        <v>0</v>
      </c>
      <c r="H43" s="80">
        <f>SUM(F43:G43)</f>
        <v>17</v>
      </c>
      <c r="I43" s="82" t="s">
        <v>22</v>
      </c>
    </row>
    <row r="44" spans="1:9" ht="48" customHeight="1">
      <c r="A44" s="86"/>
      <c r="B44" s="117"/>
      <c r="C44" s="86"/>
      <c r="D44" s="84"/>
      <c r="E44" s="108"/>
      <c r="F44" s="81"/>
      <c r="G44" s="81"/>
      <c r="H44" s="81"/>
      <c r="I44" s="84"/>
    </row>
    <row r="45" spans="1:9" ht="54" customHeight="1">
      <c r="A45" s="6" t="s">
        <v>23</v>
      </c>
      <c r="B45" s="8" t="s">
        <v>53</v>
      </c>
      <c r="C45" s="6" t="s">
        <v>124</v>
      </c>
      <c r="D45" s="5" t="s">
        <v>19</v>
      </c>
      <c r="E45" s="10">
        <v>25</v>
      </c>
      <c r="F45" s="28">
        <v>8.8</v>
      </c>
      <c r="G45" s="28">
        <v>14.1</v>
      </c>
      <c r="H45" s="28">
        <f>SUM(E45:G45)</f>
        <v>47.9</v>
      </c>
      <c r="I45" s="5" t="s">
        <v>22</v>
      </c>
    </row>
    <row r="46" spans="1:9" ht="45.75" customHeight="1">
      <c r="A46" s="6" t="s">
        <v>54</v>
      </c>
      <c r="B46" s="8" t="s">
        <v>55</v>
      </c>
      <c r="C46" s="6" t="s">
        <v>237</v>
      </c>
      <c r="D46" s="5" t="s">
        <v>19</v>
      </c>
      <c r="E46" s="10">
        <v>20</v>
      </c>
      <c r="F46" s="6">
        <v>21</v>
      </c>
      <c r="G46" s="6">
        <v>27</v>
      </c>
      <c r="H46" s="10">
        <f>SUM(E46:G46)</f>
        <v>68</v>
      </c>
      <c r="I46" s="5" t="s">
        <v>22</v>
      </c>
    </row>
    <row r="47" spans="1:9" ht="28.5" customHeight="1">
      <c r="A47" s="104" t="s">
        <v>56</v>
      </c>
      <c r="B47" s="105"/>
      <c r="C47" s="105"/>
      <c r="D47" s="105"/>
      <c r="E47" s="105"/>
      <c r="F47" s="112"/>
      <c r="G47" s="112"/>
      <c r="H47" s="112"/>
      <c r="I47" s="106"/>
    </row>
    <row r="48" spans="1:9" ht="23.25" customHeight="1">
      <c r="A48" s="85" t="s">
        <v>26</v>
      </c>
      <c r="B48" s="116" t="s">
        <v>57</v>
      </c>
      <c r="C48" s="85" t="s">
        <v>236</v>
      </c>
      <c r="D48" s="82" t="s">
        <v>19</v>
      </c>
      <c r="E48" s="107">
        <v>0</v>
      </c>
      <c r="F48" s="80">
        <v>0</v>
      </c>
      <c r="G48" s="80">
        <v>0</v>
      </c>
      <c r="H48" s="80">
        <f>SUM(F48:G48)</f>
        <v>0</v>
      </c>
      <c r="I48" s="82" t="s">
        <v>22</v>
      </c>
    </row>
    <row r="49" spans="1:9" ht="49.5" customHeight="1">
      <c r="A49" s="86"/>
      <c r="B49" s="117"/>
      <c r="C49" s="86"/>
      <c r="D49" s="84"/>
      <c r="E49" s="108"/>
      <c r="F49" s="81"/>
      <c r="G49" s="81"/>
      <c r="H49" s="81"/>
      <c r="I49" s="84"/>
    </row>
    <row r="50" spans="1:9" ht="21" customHeight="1">
      <c r="A50" s="85" t="s">
        <v>28</v>
      </c>
      <c r="B50" s="116" t="s">
        <v>58</v>
      </c>
      <c r="C50" s="85" t="s">
        <v>236</v>
      </c>
      <c r="D50" s="82" t="s">
        <v>19</v>
      </c>
      <c r="E50" s="107">
        <v>0</v>
      </c>
      <c r="F50" s="80">
        <v>0</v>
      </c>
      <c r="G50" s="80">
        <v>0</v>
      </c>
      <c r="H50" s="80">
        <f>SUM(F50:G50)</f>
        <v>0</v>
      </c>
      <c r="I50" s="82" t="s">
        <v>223</v>
      </c>
    </row>
    <row r="51" spans="1:9" ht="47.25" customHeight="1">
      <c r="A51" s="86"/>
      <c r="B51" s="117"/>
      <c r="C51" s="86"/>
      <c r="D51" s="84"/>
      <c r="E51" s="108"/>
      <c r="F51" s="81"/>
      <c r="G51" s="81"/>
      <c r="H51" s="81"/>
      <c r="I51" s="84"/>
    </row>
    <row r="52" spans="1:9" ht="27.75" customHeight="1">
      <c r="A52" s="104" t="s">
        <v>59</v>
      </c>
      <c r="B52" s="105"/>
      <c r="C52" s="105"/>
      <c r="D52" s="105"/>
      <c r="E52" s="105"/>
      <c r="F52" s="113"/>
      <c r="G52" s="113"/>
      <c r="H52" s="113"/>
      <c r="I52" s="106"/>
    </row>
    <row r="53" spans="1:9" ht="45" customHeight="1">
      <c r="A53" s="6" t="s">
        <v>30</v>
      </c>
      <c r="B53" s="8" t="s">
        <v>60</v>
      </c>
      <c r="C53" s="6" t="s">
        <v>236</v>
      </c>
      <c r="D53" s="5" t="s">
        <v>19</v>
      </c>
      <c r="E53" s="10">
        <v>20</v>
      </c>
      <c r="F53" s="10">
        <v>20.5</v>
      </c>
      <c r="G53" s="10">
        <v>19.8</v>
      </c>
      <c r="H53" s="10">
        <f>SUM(E53:G53)</f>
        <v>60.3</v>
      </c>
      <c r="I53" s="5" t="s">
        <v>22</v>
      </c>
    </row>
    <row r="54" spans="1:9" ht="48.75" customHeight="1">
      <c r="A54" s="6" t="s">
        <v>31</v>
      </c>
      <c r="B54" s="8" t="s">
        <v>61</v>
      </c>
      <c r="C54" s="6" t="s">
        <v>236</v>
      </c>
      <c r="D54" s="5" t="s">
        <v>19</v>
      </c>
      <c r="E54" s="15">
        <v>34</v>
      </c>
      <c r="F54" s="15">
        <v>24.5</v>
      </c>
      <c r="G54" s="15">
        <v>17.5</v>
      </c>
      <c r="H54" s="15">
        <f>SUM(E54:G54)</f>
        <v>76</v>
      </c>
      <c r="I54" s="5" t="s">
        <v>22</v>
      </c>
    </row>
    <row r="55" spans="1:9" ht="21.75" customHeight="1">
      <c r="A55" s="85" t="s">
        <v>62</v>
      </c>
      <c r="B55" s="116" t="s">
        <v>63</v>
      </c>
      <c r="C55" s="85" t="s">
        <v>236</v>
      </c>
      <c r="D55" s="93" t="s">
        <v>19</v>
      </c>
      <c r="E55" s="114">
        <v>300</v>
      </c>
      <c r="F55" s="80">
        <v>300</v>
      </c>
      <c r="G55" s="80">
        <v>300</v>
      </c>
      <c r="H55" s="80">
        <f>SUM(E55:G55)</f>
        <v>900</v>
      </c>
      <c r="I55" s="82" t="s">
        <v>223</v>
      </c>
    </row>
    <row r="56" spans="1:9" ht="60" customHeight="1">
      <c r="A56" s="86"/>
      <c r="B56" s="117"/>
      <c r="C56" s="86"/>
      <c r="D56" s="94"/>
      <c r="E56" s="114"/>
      <c r="F56" s="81"/>
      <c r="G56" s="81"/>
      <c r="H56" s="81"/>
      <c r="I56" s="84"/>
    </row>
    <row r="57" spans="1:9" ht="48.75" customHeight="1">
      <c r="A57" s="6" t="s">
        <v>62</v>
      </c>
      <c r="B57" s="8" t="s">
        <v>238</v>
      </c>
      <c r="C57" s="6" t="s">
        <v>236</v>
      </c>
      <c r="D57" s="5" t="s">
        <v>19</v>
      </c>
      <c r="E57" s="28">
        <v>0</v>
      </c>
      <c r="F57" s="28">
        <v>16.1</v>
      </c>
      <c r="G57" s="28">
        <v>0</v>
      </c>
      <c r="H57" s="28">
        <f>SUM(E57:G57)</f>
        <v>16.1</v>
      </c>
      <c r="I57" s="5" t="s">
        <v>22</v>
      </c>
    </row>
    <row r="58" spans="1:9" ht="15.75">
      <c r="A58" s="115" t="s">
        <v>64</v>
      </c>
      <c r="B58" s="115"/>
      <c r="C58" s="101" t="s">
        <v>8</v>
      </c>
      <c r="D58" s="82"/>
      <c r="E58" s="17">
        <f>E39+E45+E46+E53+E54+E57+E55</f>
        <v>419</v>
      </c>
      <c r="F58" s="17">
        <f>F34+F36+F38+F39+F41+F43+F45+F46+F48+F50+F53+F54+F55+F57</f>
        <v>442.40000000000003</v>
      </c>
      <c r="G58" s="17">
        <f>G34+G36+G38+G39+G41+G43+G45+G46+G48+G50+G53+G54+G55+G57</f>
        <v>404.8</v>
      </c>
      <c r="H58" s="17">
        <f>E58+F58+G58</f>
        <v>1266.2</v>
      </c>
      <c r="I58" s="18" t="s">
        <v>65</v>
      </c>
    </row>
    <row r="59" spans="1:9" ht="63">
      <c r="A59" s="115"/>
      <c r="B59" s="115"/>
      <c r="C59" s="102"/>
      <c r="D59" s="83"/>
      <c r="E59" s="17">
        <f>E57</f>
        <v>0</v>
      </c>
      <c r="F59" s="17">
        <v>0</v>
      </c>
      <c r="G59" s="17">
        <v>0</v>
      </c>
      <c r="H59" s="17">
        <f>SUM(E59:G59)</f>
        <v>0</v>
      </c>
      <c r="I59" s="18" t="s">
        <v>221</v>
      </c>
    </row>
    <row r="60" spans="1:9" ht="15.75">
      <c r="A60" s="115"/>
      <c r="B60" s="115"/>
      <c r="C60" s="103"/>
      <c r="D60" s="84"/>
      <c r="E60" s="17">
        <f>E58</f>
        <v>419</v>
      </c>
      <c r="F60" s="17">
        <f>F34+F36+F38+F39+F41+F43+F45+F46+F48+F50+F53+F54+F55+F57</f>
        <v>442.40000000000003</v>
      </c>
      <c r="G60" s="17">
        <f>G34+G36+G39+G41+G43+G45+G46+G48+G50+G53+G54+G55+G57</f>
        <v>404.8</v>
      </c>
      <c r="H60" s="17">
        <f>E60+F60+G60</f>
        <v>1266.2</v>
      </c>
      <c r="I60" s="18" t="s">
        <v>22</v>
      </c>
    </row>
    <row r="61" spans="1:9" ht="15.75">
      <c r="A61" s="109" t="s">
        <v>66</v>
      </c>
      <c r="B61" s="110"/>
      <c r="C61" s="110"/>
      <c r="D61" s="110"/>
      <c r="E61" s="110"/>
      <c r="F61" s="110"/>
      <c r="G61" s="110"/>
      <c r="H61" s="110"/>
      <c r="I61" s="111"/>
    </row>
    <row r="62" spans="1:9" ht="15.75">
      <c r="A62" s="104" t="s">
        <v>67</v>
      </c>
      <c r="B62" s="105"/>
      <c r="C62" s="105"/>
      <c r="D62" s="105"/>
      <c r="E62" s="105"/>
      <c r="F62" s="105"/>
      <c r="G62" s="105"/>
      <c r="H62" s="105"/>
      <c r="I62" s="106"/>
    </row>
    <row r="63" spans="1:9" ht="64.5" customHeight="1">
      <c r="A63" s="6" t="s">
        <v>6</v>
      </c>
      <c r="B63" s="78" t="s">
        <v>68</v>
      </c>
      <c r="C63" s="6" t="s">
        <v>236</v>
      </c>
      <c r="D63" s="5" t="s">
        <v>69</v>
      </c>
      <c r="E63" s="14">
        <v>0</v>
      </c>
      <c r="F63" s="15">
        <v>0</v>
      </c>
      <c r="G63" s="15">
        <v>0</v>
      </c>
      <c r="H63" s="15">
        <f>SUM(F63:G63)</f>
        <v>0</v>
      </c>
      <c r="I63" s="5" t="s">
        <v>22</v>
      </c>
    </row>
    <row r="64" spans="1:9" ht="23.25" customHeight="1">
      <c r="A64" s="85" t="s">
        <v>10</v>
      </c>
      <c r="B64" s="91" t="s">
        <v>70</v>
      </c>
      <c r="C64" s="85" t="s">
        <v>236</v>
      </c>
      <c r="D64" s="93" t="s">
        <v>69</v>
      </c>
      <c r="E64" s="80">
        <v>0</v>
      </c>
      <c r="F64" s="80">
        <v>0</v>
      </c>
      <c r="G64" s="156">
        <v>50</v>
      </c>
      <c r="H64" s="80">
        <f>SUM(E64:G64)</f>
        <v>50</v>
      </c>
      <c r="I64" s="82" t="s">
        <v>226</v>
      </c>
    </row>
    <row r="65" spans="1:9" ht="72">
      <c r="A65" s="86"/>
      <c r="B65" s="92"/>
      <c r="C65" s="86"/>
      <c r="D65" s="94"/>
      <c r="E65" s="81"/>
      <c r="F65" s="81"/>
      <c r="G65" s="53" t="s">
        <v>222</v>
      </c>
      <c r="H65" s="81"/>
      <c r="I65" s="84"/>
    </row>
    <row r="66" spans="1:9" ht="66" customHeight="1">
      <c r="A66" s="6" t="s">
        <v>13</v>
      </c>
      <c r="B66" s="8" t="s">
        <v>72</v>
      </c>
      <c r="C66" s="6" t="s">
        <v>236</v>
      </c>
      <c r="D66" s="5" t="s">
        <v>69</v>
      </c>
      <c r="E66" s="23">
        <v>0</v>
      </c>
      <c r="F66" s="28">
        <v>0</v>
      </c>
      <c r="G66" s="28">
        <v>0</v>
      </c>
      <c r="H66" s="28">
        <f>SUM(F66:G66)</f>
        <v>0</v>
      </c>
      <c r="I66" s="5" t="s">
        <v>223</v>
      </c>
    </row>
    <row r="67" spans="1:9" ht="62.25" customHeight="1">
      <c r="A67" s="6" t="s">
        <v>46</v>
      </c>
      <c r="B67" s="8" t="s">
        <v>73</v>
      </c>
      <c r="C67" s="6" t="s">
        <v>236</v>
      </c>
      <c r="D67" s="5" t="s">
        <v>69</v>
      </c>
      <c r="E67" s="6">
        <v>0</v>
      </c>
      <c r="F67" s="6">
        <v>0</v>
      </c>
      <c r="G67" s="10">
        <v>0</v>
      </c>
      <c r="H67" s="10">
        <f>SUM(G67)</f>
        <v>0</v>
      </c>
      <c r="I67" s="5" t="s">
        <v>223</v>
      </c>
    </row>
    <row r="68" spans="1:9" ht="60.75" customHeight="1">
      <c r="A68" s="6" t="s">
        <v>48</v>
      </c>
      <c r="B68" s="8" t="s">
        <v>74</v>
      </c>
      <c r="C68" s="6" t="s">
        <v>239</v>
      </c>
      <c r="D68" s="5" t="s">
        <v>69</v>
      </c>
      <c r="E68" s="6">
        <v>0</v>
      </c>
      <c r="F68" s="6">
        <v>0</v>
      </c>
      <c r="G68" s="6">
        <v>0</v>
      </c>
      <c r="H68" s="10">
        <f>SUM(E68:G68)</f>
        <v>0</v>
      </c>
      <c r="I68" s="5" t="s">
        <v>226</v>
      </c>
    </row>
    <row r="69" spans="1:9" ht="72" customHeight="1">
      <c r="A69" s="6" t="s">
        <v>75</v>
      </c>
      <c r="B69" s="8" t="s">
        <v>76</v>
      </c>
      <c r="C69" s="6" t="s">
        <v>236</v>
      </c>
      <c r="D69" s="5" t="s">
        <v>69</v>
      </c>
      <c r="E69" s="6">
        <v>0</v>
      </c>
      <c r="F69" s="10">
        <v>0</v>
      </c>
      <c r="G69" s="6">
        <v>0</v>
      </c>
      <c r="H69" s="10">
        <f>SUM(F69:G69)</f>
        <v>0</v>
      </c>
      <c r="I69" s="5" t="s">
        <v>223</v>
      </c>
    </row>
    <row r="70" spans="1:9" ht="28.5" customHeight="1">
      <c r="A70" s="87" t="s">
        <v>77</v>
      </c>
      <c r="B70" s="88"/>
      <c r="C70" s="88"/>
      <c r="D70" s="88"/>
      <c r="E70" s="89"/>
      <c r="F70" s="89"/>
      <c r="G70" s="89"/>
      <c r="H70" s="89"/>
      <c r="I70" s="90"/>
    </row>
    <row r="71" spans="1:9" ht="27.75" customHeight="1">
      <c r="A71" s="85" t="s">
        <v>17</v>
      </c>
      <c r="B71" s="116" t="s">
        <v>78</v>
      </c>
      <c r="C71" s="85" t="s">
        <v>236</v>
      </c>
      <c r="D71" s="82" t="s">
        <v>19</v>
      </c>
      <c r="E71" s="80">
        <v>30</v>
      </c>
      <c r="F71" s="80">
        <v>0</v>
      </c>
      <c r="G71" s="80">
        <v>0</v>
      </c>
      <c r="H71" s="80">
        <f>SUM(E71:G71)</f>
        <v>30</v>
      </c>
      <c r="I71" s="82" t="s">
        <v>22</v>
      </c>
    </row>
    <row r="72" spans="1:9" ht="56.25" customHeight="1">
      <c r="A72" s="86"/>
      <c r="B72" s="117"/>
      <c r="C72" s="86"/>
      <c r="D72" s="84"/>
      <c r="E72" s="81"/>
      <c r="F72" s="81"/>
      <c r="G72" s="81"/>
      <c r="H72" s="81"/>
      <c r="I72" s="84"/>
    </row>
    <row r="73" spans="1:9" ht="79.5" customHeight="1">
      <c r="A73" s="6" t="s">
        <v>20</v>
      </c>
      <c r="B73" s="8" t="s">
        <v>79</v>
      </c>
      <c r="C73" s="6" t="s">
        <v>236</v>
      </c>
      <c r="D73" s="5" t="s">
        <v>19</v>
      </c>
      <c r="E73" s="6">
        <v>0</v>
      </c>
      <c r="F73" s="10">
        <v>0</v>
      </c>
      <c r="G73" s="10">
        <v>0</v>
      </c>
      <c r="H73" s="10">
        <f>SUM(F73:G73)</f>
        <v>0</v>
      </c>
      <c r="I73" s="5" t="s">
        <v>221</v>
      </c>
    </row>
    <row r="74" spans="1:9" ht="15.75">
      <c r="A74" s="95" t="s">
        <v>80</v>
      </c>
      <c r="B74" s="96"/>
      <c r="C74" s="101" t="s">
        <v>236</v>
      </c>
      <c r="D74" s="82"/>
      <c r="E74" s="17">
        <v>30</v>
      </c>
      <c r="F74" s="17">
        <f>F63+F64+F66+F69+F71+F73</f>
        <v>0</v>
      </c>
      <c r="G74" s="17">
        <f>G64</f>
        <v>50</v>
      </c>
      <c r="H74" s="17">
        <f>SUM(E74:G74)</f>
        <v>80</v>
      </c>
      <c r="I74" s="18" t="s">
        <v>65</v>
      </c>
    </row>
    <row r="75" spans="1:9" ht="63">
      <c r="A75" s="97"/>
      <c r="B75" s="98"/>
      <c r="C75" s="102"/>
      <c r="D75" s="83"/>
      <c r="E75" s="17">
        <f>E64</f>
        <v>0</v>
      </c>
      <c r="F75" s="17">
        <f>F64</f>
        <v>0</v>
      </c>
      <c r="G75" s="17">
        <f>G64</f>
        <v>50</v>
      </c>
      <c r="H75" s="17">
        <f>SUM(E75:G75)</f>
        <v>50</v>
      </c>
      <c r="I75" s="18" t="s">
        <v>224</v>
      </c>
    </row>
    <row r="76" spans="1:9" ht="15.75">
      <c r="A76" s="97"/>
      <c r="B76" s="98"/>
      <c r="C76" s="102"/>
      <c r="D76" s="83"/>
      <c r="E76" s="17">
        <v>0</v>
      </c>
      <c r="F76" s="17">
        <v>0</v>
      </c>
      <c r="G76" s="17">
        <v>0</v>
      </c>
      <c r="H76" s="17">
        <f>SUM(E76:G76)</f>
        <v>0</v>
      </c>
      <c r="I76" s="18" t="s">
        <v>71</v>
      </c>
    </row>
    <row r="77" spans="1:9" ht="63">
      <c r="A77" s="97"/>
      <c r="B77" s="98"/>
      <c r="C77" s="102"/>
      <c r="D77" s="83"/>
      <c r="E77" s="17">
        <f>E70</f>
        <v>0</v>
      </c>
      <c r="F77" s="17">
        <f>F63+F66+F71+F73+F69</f>
        <v>0</v>
      </c>
      <c r="G77" s="17">
        <f>G63+G66+G67+G71+G73</f>
        <v>0</v>
      </c>
      <c r="H77" s="17">
        <f>SUM(E77:G77)</f>
        <v>0</v>
      </c>
      <c r="I77" s="18" t="s">
        <v>221</v>
      </c>
    </row>
    <row r="78" spans="1:9" ht="15.75">
      <c r="A78" s="99"/>
      <c r="B78" s="100"/>
      <c r="C78" s="103"/>
      <c r="D78" s="84"/>
      <c r="E78" s="17">
        <f>E71</f>
        <v>30</v>
      </c>
      <c r="F78" s="17">
        <v>0</v>
      </c>
      <c r="G78" s="17">
        <v>0</v>
      </c>
      <c r="H78" s="17">
        <f>SUM(E78:G78)</f>
        <v>30</v>
      </c>
      <c r="I78" s="18" t="s">
        <v>22</v>
      </c>
    </row>
    <row r="79" spans="1:9" ht="21.75" customHeight="1">
      <c r="A79" s="129" t="s">
        <v>81</v>
      </c>
      <c r="B79" s="130"/>
      <c r="C79" s="130"/>
      <c r="D79" s="130"/>
      <c r="E79" s="130"/>
      <c r="F79" s="130"/>
      <c r="G79" s="130"/>
      <c r="H79" s="130"/>
      <c r="I79" s="131"/>
    </row>
    <row r="80" spans="1:9" ht="24" customHeight="1">
      <c r="A80" s="87" t="s">
        <v>82</v>
      </c>
      <c r="B80" s="88"/>
      <c r="C80" s="88"/>
      <c r="D80" s="88"/>
      <c r="E80" s="88"/>
      <c r="F80" s="88"/>
      <c r="G80" s="88"/>
      <c r="H80" s="88"/>
      <c r="I80" s="132"/>
    </row>
    <row r="81" spans="1:9" ht="120" customHeight="1">
      <c r="A81" s="14" t="s">
        <v>6</v>
      </c>
      <c r="B81" s="21" t="s">
        <v>229</v>
      </c>
      <c r="C81" s="14" t="s">
        <v>240</v>
      </c>
      <c r="D81" s="22" t="s">
        <v>83</v>
      </c>
      <c r="E81" s="10">
        <v>90</v>
      </c>
      <c r="F81" s="10">
        <v>90</v>
      </c>
      <c r="G81" s="10">
        <v>90</v>
      </c>
      <c r="H81" s="10">
        <f>SUM(E81:G81)</f>
        <v>270</v>
      </c>
      <c r="I81" s="5" t="s">
        <v>40</v>
      </c>
    </row>
    <row r="82" spans="1:9" ht="94.5" customHeight="1">
      <c r="A82" s="85" t="s">
        <v>10</v>
      </c>
      <c r="B82" s="116" t="s">
        <v>230</v>
      </c>
      <c r="C82" s="14" t="s">
        <v>240</v>
      </c>
      <c r="D82" s="22" t="s">
        <v>245</v>
      </c>
      <c r="E82" s="10">
        <v>227</v>
      </c>
      <c r="F82" s="10">
        <v>227</v>
      </c>
      <c r="G82" s="10">
        <v>227</v>
      </c>
      <c r="H82" s="10">
        <f>SUM(E82:G82)</f>
        <v>681</v>
      </c>
      <c r="I82" s="5" t="s">
        <v>40</v>
      </c>
    </row>
    <row r="83" spans="1:9" ht="88.5" customHeight="1">
      <c r="A83" s="86"/>
      <c r="B83" s="117"/>
      <c r="C83" s="14" t="s">
        <v>240</v>
      </c>
      <c r="D83" s="5" t="s">
        <v>19</v>
      </c>
      <c r="E83" s="10">
        <v>0</v>
      </c>
      <c r="F83" s="10">
        <v>0</v>
      </c>
      <c r="G83" s="10">
        <v>0</v>
      </c>
      <c r="H83" s="10">
        <f>SUM(E83:G83)</f>
        <v>0</v>
      </c>
      <c r="I83" s="5" t="s">
        <v>221</v>
      </c>
    </row>
    <row r="84" spans="1:9" ht="92.25" customHeight="1">
      <c r="A84" s="6" t="s">
        <v>13</v>
      </c>
      <c r="B84" s="8" t="s">
        <v>231</v>
      </c>
      <c r="C84" s="14" t="s">
        <v>240</v>
      </c>
      <c r="D84" s="2" t="s">
        <v>19</v>
      </c>
      <c r="E84" s="14">
        <v>0</v>
      </c>
      <c r="F84" s="15">
        <v>0</v>
      </c>
      <c r="G84" s="15">
        <v>0</v>
      </c>
      <c r="H84" s="15">
        <f>SUM(F84:G84)</f>
        <v>0</v>
      </c>
      <c r="I84" s="5" t="s">
        <v>221</v>
      </c>
    </row>
    <row r="85" spans="1:9" ht="63" customHeight="1">
      <c r="A85" s="85" t="s">
        <v>46</v>
      </c>
      <c r="B85" s="116" t="s">
        <v>250</v>
      </c>
      <c r="C85" s="14" t="s">
        <v>240</v>
      </c>
      <c r="D85" s="22" t="s">
        <v>245</v>
      </c>
      <c r="E85" s="14"/>
      <c r="F85" s="14"/>
      <c r="G85" s="14"/>
      <c r="H85" s="14"/>
      <c r="I85" s="24" t="s">
        <v>84</v>
      </c>
    </row>
    <row r="86" spans="1:9" ht="71.25" customHeight="1">
      <c r="A86" s="86"/>
      <c r="B86" s="117"/>
      <c r="C86" s="23" t="s">
        <v>240</v>
      </c>
      <c r="D86" s="4" t="s">
        <v>251</v>
      </c>
      <c r="E86" s="23"/>
      <c r="F86" s="23"/>
      <c r="G86" s="23">
        <v>10</v>
      </c>
      <c r="H86" s="23"/>
      <c r="I86" s="25" t="s">
        <v>252</v>
      </c>
    </row>
    <row r="87" spans="1:9" ht="15.75">
      <c r="A87" s="87" t="s">
        <v>85</v>
      </c>
      <c r="B87" s="88"/>
      <c r="C87" s="88"/>
      <c r="D87" s="88"/>
      <c r="E87" s="88"/>
      <c r="F87" s="88"/>
      <c r="G87" s="88"/>
      <c r="H87" s="88"/>
      <c r="I87" s="132"/>
    </row>
    <row r="88" spans="1:9" ht="174" customHeight="1">
      <c r="A88" s="6" t="s">
        <v>17</v>
      </c>
      <c r="B88" s="8" t="s">
        <v>86</v>
      </c>
      <c r="C88" s="23" t="s">
        <v>240</v>
      </c>
      <c r="D88" s="2" t="s">
        <v>19</v>
      </c>
      <c r="E88" s="6"/>
      <c r="F88" s="6"/>
      <c r="G88" s="6"/>
      <c r="H88" s="6"/>
      <c r="I88" s="5" t="s">
        <v>87</v>
      </c>
    </row>
    <row r="89" spans="1:9" ht="45" customHeight="1">
      <c r="A89" s="6" t="s">
        <v>20</v>
      </c>
      <c r="B89" s="8" t="s">
        <v>88</v>
      </c>
      <c r="C89" s="23" t="s">
        <v>240</v>
      </c>
      <c r="D89" s="2" t="s">
        <v>19</v>
      </c>
      <c r="E89" s="6">
        <v>0</v>
      </c>
      <c r="F89" s="6">
        <v>0</v>
      </c>
      <c r="G89" s="6">
        <v>0</v>
      </c>
      <c r="H89" s="10">
        <f>SUM(E89:G89)</f>
        <v>0</v>
      </c>
      <c r="I89" s="5" t="s">
        <v>22</v>
      </c>
    </row>
    <row r="90" spans="1:9" ht="54" customHeight="1">
      <c r="A90" s="6" t="s">
        <v>23</v>
      </c>
      <c r="B90" s="8" t="s">
        <v>89</v>
      </c>
      <c r="C90" s="23" t="s">
        <v>240</v>
      </c>
      <c r="D90" s="2" t="s">
        <v>19</v>
      </c>
      <c r="E90" s="10">
        <v>30</v>
      </c>
      <c r="F90" s="10">
        <v>10</v>
      </c>
      <c r="G90" s="10">
        <v>20</v>
      </c>
      <c r="H90" s="10">
        <f>SUM(E90:G90)</f>
        <v>60</v>
      </c>
      <c r="I90" s="5" t="s">
        <v>223</v>
      </c>
    </row>
    <row r="91" spans="1:9" ht="52.5" customHeight="1">
      <c r="A91" s="6" t="s">
        <v>54</v>
      </c>
      <c r="B91" s="8" t="s">
        <v>90</v>
      </c>
      <c r="C91" s="6"/>
      <c r="D91" s="2" t="s">
        <v>19</v>
      </c>
      <c r="E91" s="6">
        <v>0</v>
      </c>
      <c r="F91" s="6">
        <v>0</v>
      </c>
      <c r="G91" s="6">
        <v>0</v>
      </c>
      <c r="H91" s="10">
        <f>SUM(E91:G91)</f>
        <v>0</v>
      </c>
      <c r="I91" s="5" t="s">
        <v>22</v>
      </c>
    </row>
    <row r="92" spans="1:9" ht="22.5" customHeight="1">
      <c r="A92" s="87" t="s">
        <v>91</v>
      </c>
      <c r="B92" s="88"/>
      <c r="C92" s="88"/>
      <c r="D92" s="88"/>
      <c r="E92" s="88"/>
      <c r="F92" s="88"/>
      <c r="G92" s="88"/>
      <c r="H92" s="88"/>
      <c r="I92" s="132"/>
    </row>
    <row r="93" spans="1:9" ht="78" customHeight="1">
      <c r="A93" s="6" t="s">
        <v>26</v>
      </c>
      <c r="B93" s="8" t="s">
        <v>92</v>
      </c>
      <c r="C93" s="6" t="s">
        <v>124</v>
      </c>
      <c r="D93" s="2" t="s">
        <v>19</v>
      </c>
      <c r="E93" s="10">
        <v>50</v>
      </c>
      <c r="F93" s="10">
        <f>102.7+50</f>
        <v>152.7</v>
      </c>
      <c r="G93" s="10">
        <v>50</v>
      </c>
      <c r="H93" s="10">
        <f>SUM(E93:G93)</f>
        <v>252.7</v>
      </c>
      <c r="I93" s="5" t="s">
        <v>22</v>
      </c>
    </row>
    <row r="94" spans="1:9" ht="54" customHeight="1">
      <c r="A94" s="6" t="s">
        <v>28</v>
      </c>
      <c r="B94" s="8" t="s">
        <v>216</v>
      </c>
      <c r="C94" s="6" t="s">
        <v>124</v>
      </c>
      <c r="D94" s="2" t="s">
        <v>19</v>
      </c>
      <c r="E94" s="15">
        <v>50</v>
      </c>
      <c r="F94" s="15">
        <v>50</v>
      </c>
      <c r="G94" s="15">
        <v>50</v>
      </c>
      <c r="H94" s="15">
        <f>E94+F94+50</f>
        <v>150</v>
      </c>
      <c r="I94" s="5" t="s">
        <v>22</v>
      </c>
    </row>
    <row r="95" spans="1:9" ht="47.25" customHeight="1">
      <c r="A95" s="85" t="s">
        <v>93</v>
      </c>
      <c r="B95" s="116" t="s">
        <v>94</v>
      </c>
      <c r="C95" s="85" t="s">
        <v>124</v>
      </c>
      <c r="D95" s="93" t="s">
        <v>95</v>
      </c>
      <c r="E95" s="80">
        <v>0</v>
      </c>
      <c r="F95" s="80">
        <v>0</v>
      </c>
      <c r="G95" s="79">
        <v>70</v>
      </c>
      <c r="H95" s="80">
        <f>SUM(E95:G95)</f>
        <v>70</v>
      </c>
      <c r="I95" s="82" t="s">
        <v>226</v>
      </c>
    </row>
    <row r="96" spans="1:9" ht="78" customHeight="1">
      <c r="A96" s="86"/>
      <c r="B96" s="117"/>
      <c r="C96" s="86"/>
      <c r="D96" s="94"/>
      <c r="E96" s="81"/>
      <c r="F96" s="81"/>
      <c r="G96" s="53" t="s">
        <v>222</v>
      </c>
      <c r="H96" s="81"/>
      <c r="I96" s="84"/>
    </row>
    <row r="97" spans="1:9" ht="77.25" customHeight="1">
      <c r="A97" s="6" t="s">
        <v>96</v>
      </c>
      <c r="B97" s="8" t="s">
        <v>97</v>
      </c>
      <c r="C97" s="6" t="s">
        <v>124</v>
      </c>
      <c r="D97" s="2" t="s">
        <v>19</v>
      </c>
      <c r="E97" s="28">
        <v>10</v>
      </c>
      <c r="F97" s="28">
        <v>6.8</v>
      </c>
      <c r="G97" s="28">
        <v>5</v>
      </c>
      <c r="H97" s="28">
        <f>SUM(E97:G97)</f>
        <v>21.8</v>
      </c>
      <c r="I97" s="5" t="s">
        <v>22</v>
      </c>
    </row>
    <row r="98" spans="1:9" ht="63">
      <c r="A98" s="6" t="s">
        <v>98</v>
      </c>
      <c r="B98" s="8" t="s">
        <v>99</v>
      </c>
      <c r="C98" s="6" t="s">
        <v>124</v>
      </c>
      <c r="D98" s="2" t="s">
        <v>19</v>
      </c>
      <c r="E98" s="6">
        <v>0</v>
      </c>
      <c r="F98" s="10">
        <v>10</v>
      </c>
      <c r="G98" s="10">
        <v>0</v>
      </c>
      <c r="H98" s="10">
        <f>SUM(F98:G98)</f>
        <v>10</v>
      </c>
      <c r="I98" s="5" t="s">
        <v>221</v>
      </c>
    </row>
    <row r="99" spans="1:9" ht="15.75">
      <c r="A99" s="87" t="s">
        <v>100</v>
      </c>
      <c r="B99" s="88"/>
      <c r="C99" s="88"/>
      <c r="D99" s="88"/>
      <c r="E99" s="88"/>
      <c r="F99" s="88"/>
      <c r="G99" s="88"/>
      <c r="H99" s="88"/>
      <c r="I99" s="132"/>
    </row>
    <row r="100" spans="1:9" ht="73.5" customHeight="1">
      <c r="A100" s="6" t="s">
        <v>30</v>
      </c>
      <c r="B100" s="8" t="s">
        <v>101</v>
      </c>
      <c r="C100" s="6" t="s">
        <v>124</v>
      </c>
      <c r="D100" s="2" t="s">
        <v>19</v>
      </c>
      <c r="E100" s="6">
        <v>0</v>
      </c>
      <c r="F100" s="6">
        <v>0</v>
      </c>
      <c r="G100" s="6">
        <v>0</v>
      </c>
      <c r="H100" s="6">
        <v>0</v>
      </c>
      <c r="I100" s="82" t="s">
        <v>87</v>
      </c>
    </row>
    <row r="101" spans="1:9" ht="62.25" customHeight="1">
      <c r="A101" s="6" t="s">
        <v>31</v>
      </c>
      <c r="B101" s="8" t="s">
        <v>102</v>
      </c>
      <c r="C101" s="6" t="s">
        <v>124</v>
      </c>
      <c r="D101" s="2" t="s">
        <v>19</v>
      </c>
      <c r="E101" s="6">
        <v>0</v>
      </c>
      <c r="F101" s="6">
        <v>0</v>
      </c>
      <c r="G101" s="6">
        <v>0</v>
      </c>
      <c r="H101" s="6">
        <v>0</v>
      </c>
      <c r="I101" s="83"/>
    </row>
    <row r="102" spans="1:9" ht="46.5" customHeight="1">
      <c r="A102" s="6" t="s">
        <v>62</v>
      </c>
      <c r="B102" s="8" t="s">
        <v>103</v>
      </c>
      <c r="C102" s="6" t="s">
        <v>124</v>
      </c>
      <c r="D102" s="2" t="s">
        <v>19</v>
      </c>
      <c r="E102" s="6">
        <v>0</v>
      </c>
      <c r="F102" s="10">
        <v>2</v>
      </c>
      <c r="G102" s="10">
        <v>4</v>
      </c>
      <c r="H102" s="10">
        <f>SUM(E102:G102)</f>
        <v>6</v>
      </c>
      <c r="I102" s="83"/>
    </row>
    <row r="103" spans="1:9" ht="54" customHeight="1">
      <c r="A103" s="6" t="s">
        <v>104</v>
      </c>
      <c r="B103" s="8" t="s">
        <v>105</v>
      </c>
      <c r="C103" s="6" t="s">
        <v>124</v>
      </c>
      <c r="D103" s="2" t="s">
        <v>19</v>
      </c>
      <c r="E103" s="6">
        <v>0</v>
      </c>
      <c r="F103" s="6">
        <v>0</v>
      </c>
      <c r="G103" s="10">
        <v>2</v>
      </c>
      <c r="H103" s="10">
        <f>SUM(E103:G103)</f>
        <v>2</v>
      </c>
      <c r="I103" s="83"/>
    </row>
    <row r="104" spans="1:9" ht="67.5" customHeight="1">
      <c r="A104" s="6" t="s">
        <v>106</v>
      </c>
      <c r="B104" s="8" t="s">
        <v>107</v>
      </c>
      <c r="C104" s="6" t="s">
        <v>124</v>
      </c>
      <c r="D104" s="2" t="s">
        <v>19</v>
      </c>
      <c r="E104" s="10">
        <v>480</v>
      </c>
      <c r="F104" s="10">
        <v>480</v>
      </c>
      <c r="G104" s="10">
        <v>337</v>
      </c>
      <c r="H104" s="10">
        <f>SUM(E104:G104)</f>
        <v>1297</v>
      </c>
      <c r="I104" s="44"/>
    </row>
    <row r="105" spans="1:9" ht="44.25" customHeight="1">
      <c r="A105" s="6" t="s">
        <v>108</v>
      </c>
      <c r="B105" s="8" t="s">
        <v>109</v>
      </c>
      <c r="C105" s="6" t="s">
        <v>124</v>
      </c>
      <c r="D105" s="2" t="s">
        <v>19</v>
      </c>
      <c r="E105" s="6">
        <v>0</v>
      </c>
      <c r="F105" s="6">
        <v>0</v>
      </c>
      <c r="G105" s="6">
        <v>0</v>
      </c>
      <c r="H105" s="6">
        <v>0</v>
      </c>
      <c r="I105" s="82" t="s">
        <v>87</v>
      </c>
    </row>
    <row r="106" spans="1:9" ht="60.75" customHeight="1">
      <c r="A106" s="6" t="s">
        <v>110</v>
      </c>
      <c r="B106" s="8" t="s">
        <v>111</v>
      </c>
      <c r="C106" s="6" t="s">
        <v>124</v>
      </c>
      <c r="D106" s="2" t="s">
        <v>19</v>
      </c>
      <c r="E106" s="6">
        <v>0</v>
      </c>
      <c r="F106" s="6">
        <v>0</v>
      </c>
      <c r="G106" s="6">
        <v>0</v>
      </c>
      <c r="H106" s="6">
        <v>0</v>
      </c>
      <c r="I106" s="83"/>
    </row>
    <row r="107" spans="1:9" ht="47.25">
      <c r="A107" s="6" t="s">
        <v>112</v>
      </c>
      <c r="B107" s="8" t="s">
        <v>113</v>
      </c>
      <c r="C107" s="6" t="s">
        <v>124</v>
      </c>
      <c r="D107" s="2" t="s">
        <v>19</v>
      </c>
      <c r="E107" s="10">
        <v>10</v>
      </c>
      <c r="F107" s="6">
        <v>10</v>
      </c>
      <c r="G107" s="6">
        <v>0</v>
      </c>
      <c r="H107" s="10">
        <f>SUM(E107:G107)</f>
        <v>20</v>
      </c>
      <c r="I107" s="83"/>
    </row>
    <row r="108" spans="1:9" ht="44.25" customHeight="1">
      <c r="A108" s="6" t="s">
        <v>114</v>
      </c>
      <c r="B108" s="8" t="s">
        <v>115</v>
      </c>
      <c r="C108" s="6" t="s">
        <v>124</v>
      </c>
      <c r="D108" s="2" t="s">
        <v>19</v>
      </c>
      <c r="E108" s="6"/>
      <c r="F108" s="6"/>
      <c r="G108" s="6">
        <v>10</v>
      </c>
      <c r="H108" s="6">
        <v>10</v>
      </c>
      <c r="I108" s="83"/>
    </row>
    <row r="109" spans="1:9" ht="51" customHeight="1">
      <c r="A109" s="6" t="s">
        <v>116</v>
      </c>
      <c r="B109" s="8" t="s">
        <v>117</v>
      </c>
      <c r="C109" s="6" t="s">
        <v>124</v>
      </c>
      <c r="D109" s="2" t="s">
        <v>19</v>
      </c>
      <c r="E109" s="6"/>
      <c r="F109" s="6"/>
      <c r="G109" s="6"/>
      <c r="H109" s="6"/>
      <c r="I109" s="84"/>
    </row>
    <row r="110" spans="1:9" ht="15.75">
      <c r="A110" s="95" t="s">
        <v>118</v>
      </c>
      <c r="B110" s="96"/>
      <c r="C110" s="101" t="s">
        <v>236</v>
      </c>
      <c r="D110" s="82"/>
      <c r="E110" s="17">
        <v>947</v>
      </c>
      <c r="F110" s="17">
        <f>F81+F82+F83+F84+F85+F86+F88+F89+F90+F91+F93+F94+F95+F97+F98+F100+F101+F102+F103+F104+F105+F106+F107+F108+F109</f>
        <v>1038.5</v>
      </c>
      <c r="G110" s="17">
        <f>G81+G82+G83+G84+G85+G86+G88+G89+G90+G91+G93+G94+G95+G97+G98+G100+G101+G102+G103+G104+G105+G106+G107+G108+G109</f>
        <v>875</v>
      </c>
      <c r="H110" s="17">
        <f>E110+F110+G110</f>
        <v>2860.5</v>
      </c>
      <c r="I110" s="18" t="s">
        <v>65</v>
      </c>
    </row>
    <row r="111" spans="1:12" ht="63">
      <c r="A111" s="97"/>
      <c r="B111" s="98"/>
      <c r="C111" s="102"/>
      <c r="D111" s="83"/>
      <c r="E111" s="17">
        <v>0</v>
      </c>
      <c r="F111" s="17">
        <f>F95</f>
        <v>0</v>
      </c>
      <c r="G111" s="17">
        <f>G95</f>
        <v>70</v>
      </c>
      <c r="H111" s="17">
        <f>SUM(E111:G111)</f>
        <v>70</v>
      </c>
      <c r="I111" s="18" t="s">
        <v>224</v>
      </c>
      <c r="L111" s="52"/>
    </row>
    <row r="112" spans="1:9" ht="24" customHeight="1">
      <c r="A112" s="97"/>
      <c r="B112" s="98"/>
      <c r="C112" s="102"/>
      <c r="D112" s="83"/>
      <c r="E112" s="17">
        <v>0</v>
      </c>
      <c r="F112" s="17">
        <v>0</v>
      </c>
      <c r="G112" s="17">
        <v>0</v>
      </c>
      <c r="H112" s="17">
        <f>SUM(E112:G112)</f>
        <v>0</v>
      </c>
      <c r="I112" s="18" t="s">
        <v>71</v>
      </c>
    </row>
    <row r="113" spans="1:9" ht="65.25" customHeight="1">
      <c r="A113" s="97"/>
      <c r="B113" s="98"/>
      <c r="C113" s="102"/>
      <c r="D113" s="83"/>
      <c r="E113" s="17">
        <v>0</v>
      </c>
      <c r="F113" s="17">
        <v>0</v>
      </c>
      <c r="G113" s="17">
        <f>G83+G84+G98</f>
        <v>0</v>
      </c>
      <c r="H113" s="17">
        <f>SUM(E113:G113)</f>
        <v>0</v>
      </c>
      <c r="I113" s="18" t="s">
        <v>221</v>
      </c>
    </row>
    <row r="114" spans="1:11" ht="18" customHeight="1">
      <c r="A114" s="97"/>
      <c r="B114" s="98"/>
      <c r="C114" s="102"/>
      <c r="D114" s="83"/>
      <c r="E114" s="17">
        <f>E90+E93+E97+E104+E107+E94</f>
        <v>630</v>
      </c>
      <c r="F114" s="17">
        <f>F83+F84+F85+F89+F90+F91+F93+F94+F95+F97+F98+F102+F104+F107</f>
        <v>721.5</v>
      </c>
      <c r="G114" s="17">
        <f>G89+G90+G91+G93+G94+G97+G102+G103+G104+G108+G86</f>
        <v>488</v>
      </c>
      <c r="H114" s="17">
        <f>E114+F114+G114</f>
        <v>1839.5</v>
      </c>
      <c r="I114" s="18" t="s">
        <v>22</v>
      </c>
      <c r="K114" s="52"/>
    </row>
    <row r="115" spans="1:9" ht="22.5" customHeight="1">
      <c r="A115" s="99"/>
      <c r="B115" s="100"/>
      <c r="C115" s="103"/>
      <c r="D115" s="84"/>
      <c r="E115" s="17">
        <f>317</f>
        <v>317</v>
      </c>
      <c r="F115" s="17">
        <v>317</v>
      </c>
      <c r="G115" s="17">
        <f>G81+G82</f>
        <v>317</v>
      </c>
      <c r="H115" s="17">
        <f>E115+F115+G115</f>
        <v>951</v>
      </c>
      <c r="I115" s="18" t="s">
        <v>40</v>
      </c>
    </row>
    <row r="116" spans="1:9" ht="25.5" customHeight="1">
      <c r="A116" s="129" t="s">
        <v>119</v>
      </c>
      <c r="B116" s="130"/>
      <c r="C116" s="130"/>
      <c r="D116" s="130"/>
      <c r="E116" s="130"/>
      <c r="F116" s="130"/>
      <c r="G116" s="130"/>
      <c r="H116" s="130"/>
      <c r="I116" s="131"/>
    </row>
    <row r="117" spans="1:9" ht="24.75" customHeight="1">
      <c r="A117" s="87" t="s">
        <v>120</v>
      </c>
      <c r="B117" s="88"/>
      <c r="C117" s="88"/>
      <c r="D117" s="88"/>
      <c r="E117" s="88"/>
      <c r="F117" s="89"/>
      <c r="G117" s="88"/>
      <c r="H117" s="89"/>
      <c r="I117" s="90"/>
    </row>
    <row r="118" spans="1:9" ht="66.75" customHeight="1">
      <c r="A118" s="85" t="s">
        <v>6</v>
      </c>
      <c r="B118" s="91" t="s">
        <v>121</v>
      </c>
      <c r="C118" s="85" t="s">
        <v>122</v>
      </c>
      <c r="D118" s="82" t="s">
        <v>19</v>
      </c>
      <c r="E118" s="107">
        <v>0</v>
      </c>
      <c r="F118" s="15">
        <v>0</v>
      </c>
      <c r="G118" s="133"/>
      <c r="H118" s="27">
        <f>SUM(F118:G118)</f>
        <v>0</v>
      </c>
      <c r="I118" s="5" t="s">
        <v>221</v>
      </c>
    </row>
    <row r="119" spans="1:9" ht="68.25" customHeight="1">
      <c r="A119" s="86"/>
      <c r="B119" s="92"/>
      <c r="C119" s="86"/>
      <c r="D119" s="84"/>
      <c r="E119" s="108"/>
      <c r="F119" s="28">
        <v>0</v>
      </c>
      <c r="G119" s="134"/>
      <c r="H119" s="29">
        <f>SUM(F119:G119)</f>
        <v>0</v>
      </c>
      <c r="I119" s="5" t="s">
        <v>224</v>
      </c>
    </row>
    <row r="120" spans="1:9" ht="24" customHeight="1">
      <c r="A120" s="85" t="s">
        <v>10</v>
      </c>
      <c r="B120" s="91" t="s">
        <v>123</v>
      </c>
      <c r="C120" s="85"/>
      <c r="D120" s="82" t="s">
        <v>19</v>
      </c>
      <c r="E120" s="136"/>
      <c r="F120" s="85"/>
      <c r="G120" s="107"/>
      <c r="H120" s="27"/>
      <c r="I120" s="2" t="s">
        <v>22</v>
      </c>
    </row>
    <row r="121" spans="1:9" ht="29.25" customHeight="1">
      <c r="A121" s="86"/>
      <c r="B121" s="92"/>
      <c r="C121" s="86"/>
      <c r="D121" s="84"/>
      <c r="E121" s="137"/>
      <c r="F121" s="138"/>
      <c r="G121" s="135"/>
      <c r="H121" s="29"/>
      <c r="I121" s="20" t="s">
        <v>71</v>
      </c>
    </row>
    <row r="122" spans="1:9" ht="65.25" customHeight="1">
      <c r="A122" s="85" t="s">
        <v>13</v>
      </c>
      <c r="B122" s="116" t="s">
        <v>227</v>
      </c>
      <c r="C122" s="85" t="s">
        <v>124</v>
      </c>
      <c r="D122" s="82" t="s">
        <v>19</v>
      </c>
      <c r="E122" s="107">
        <v>0</v>
      </c>
      <c r="F122" s="14">
        <v>1667.3</v>
      </c>
      <c r="G122" s="30">
        <v>0</v>
      </c>
      <c r="H122" s="30">
        <f>F122+G122</f>
        <v>1667.3</v>
      </c>
      <c r="I122" s="5" t="s">
        <v>223</v>
      </c>
    </row>
    <row r="123" spans="1:9" ht="68.25" customHeight="1">
      <c r="A123" s="86"/>
      <c r="B123" s="117"/>
      <c r="C123" s="86"/>
      <c r="D123" s="84"/>
      <c r="E123" s="108"/>
      <c r="F123" s="23">
        <v>2582.7</v>
      </c>
      <c r="G123" s="157">
        <v>10568.8</v>
      </c>
      <c r="H123" s="49">
        <f>F123+G123</f>
        <v>13151.5</v>
      </c>
      <c r="I123" s="5" t="s">
        <v>226</v>
      </c>
    </row>
    <row r="124" spans="1:9" ht="21.75" customHeight="1">
      <c r="A124" s="87" t="s">
        <v>125</v>
      </c>
      <c r="B124" s="88"/>
      <c r="C124" s="88"/>
      <c r="D124" s="88"/>
      <c r="E124" s="88"/>
      <c r="F124" s="88"/>
      <c r="G124" s="88"/>
      <c r="H124" s="88"/>
      <c r="I124" s="132"/>
    </row>
    <row r="125" spans="1:9" ht="42" customHeight="1">
      <c r="A125" s="6" t="s">
        <v>17</v>
      </c>
      <c r="B125" s="8" t="s">
        <v>126</v>
      </c>
      <c r="C125" s="6" t="s">
        <v>241</v>
      </c>
      <c r="D125" s="5" t="s">
        <v>19</v>
      </c>
      <c r="E125" s="6">
        <v>0</v>
      </c>
      <c r="F125" s="10">
        <v>0</v>
      </c>
      <c r="G125" s="6">
        <v>0</v>
      </c>
      <c r="H125" s="10">
        <f>F125</f>
        <v>0</v>
      </c>
      <c r="I125" s="5" t="s">
        <v>22</v>
      </c>
    </row>
    <row r="126" spans="1:9" ht="135" customHeight="1">
      <c r="A126" s="6" t="s">
        <v>20</v>
      </c>
      <c r="B126" s="8" t="s">
        <v>232</v>
      </c>
      <c r="C126" s="6" t="s">
        <v>124</v>
      </c>
      <c r="D126" s="5" t="s">
        <v>127</v>
      </c>
      <c r="E126" s="10">
        <v>10</v>
      </c>
      <c r="F126" s="10">
        <v>0</v>
      </c>
      <c r="G126" s="10">
        <v>9.5</v>
      </c>
      <c r="H126" s="10">
        <f>SUM(E126:G126)</f>
        <v>19.5</v>
      </c>
      <c r="I126" s="5" t="s">
        <v>22</v>
      </c>
    </row>
    <row r="127" spans="1:9" ht="15.75">
      <c r="A127" s="87" t="s">
        <v>128</v>
      </c>
      <c r="B127" s="88"/>
      <c r="C127" s="88"/>
      <c r="D127" s="88"/>
      <c r="E127" s="88"/>
      <c r="F127" s="88"/>
      <c r="G127" s="88"/>
      <c r="H127" s="88"/>
      <c r="I127" s="132"/>
    </row>
    <row r="128" spans="1:9" ht="45.75" customHeight="1">
      <c r="A128" s="6" t="s">
        <v>26</v>
      </c>
      <c r="B128" s="8" t="s">
        <v>129</v>
      </c>
      <c r="C128" s="6" t="s">
        <v>124</v>
      </c>
      <c r="D128" s="5" t="s">
        <v>130</v>
      </c>
      <c r="E128" s="10">
        <v>5</v>
      </c>
      <c r="F128" s="10">
        <v>10.4</v>
      </c>
      <c r="G128" s="10">
        <v>9.4</v>
      </c>
      <c r="H128" s="10">
        <f>E128+F128+G128</f>
        <v>24.8</v>
      </c>
      <c r="I128" s="5" t="s">
        <v>22</v>
      </c>
    </row>
    <row r="129" spans="1:9" ht="44.25" customHeight="1">
      <c r="A129" s="6" t="s">
        <v>28</v>
      </c>
      <c r="B129" s="21" t="s">
        <v>131</v>
      </c>
      <c r="C129" s="6" t="s">
        <v>124</v>
      </c>
      <c r="D129" s="5" t="s">
        <v>130</v>
      </c>
      <c r="E129" s="14">
        <v>45</v>
      </c>
      <c r="F129" s="14">
        <v>56</v>
      </c>
      <c r="G129" s="14">
        <v>63</v>
      </c>
      <c r="H129" s="14">
        <f>E129+F129+G129</f>
        <v>164</v>
      </c>
      <c r="I129" s="5" t="s">
        <v>22</v>
      </c>
    </row>
    <row r="130" spans="1:9" ht="48.75" customHeight="1">
      <c r="A130" s="107" t="s">
        <v>93</v>
      </c>
      <c r="B130" s="21" t="s">
        <v>136</v>
      </c>
      <c r="C130" s="136" t="s">
        <v>124</v>
      </c>
      <c r="D130" s="93" t="s">
        <v>130</v>
      </c>
      <c r="E130" s="26"/>
      <c r="F130" s="26"/>
      <c r="G130" s="26"/>
      <c r="H130" s="14"/>
      <c r="I130" s="139" t="s">
        <v>22</v>
      </c>
    </row>
    <row r="131" spans="1:9" ht="19.5" customHeight="1">
      <c r="A131" s="135"/>
      <c r="B131" s="33" t="s">
        <v>132</v>
      </c>
      <c r="C131" s="148"/>
      <c r="D131" s="149"/>
      <c r="E131" s="29">
        <v>100</v>
      </c>
      <c r="F131" s="29">
        <v>87.9</v>
      </c>
      <c r="G131" s="29">
        <v>100</v>
      </c>
      <c r="H131" s="35">
        <f>SUM(E131:G131)</f>
        <v>287.9</v>
      </c>
      <c r="I131" s="140"/>
    </row>
    <row r="132" spans="1:9" ht="24" customHeight="1">
      <c r="A132" s="135"/>
      <c r="B132" s="33" t="s">
        <v>133</v>
      </c>
      <c r="C132" s="148"/>
      <c r="D132" s="149"/>
      <c r="E132" s="29">
        <v>30</v>
      </c>
      <c r="F132" s="29">
        <v>20.3</v>
      </c>
      <c r="G132" s="29">
        <v>25</v>
      </c>
      <c r="H132" s="35">
        <f>SUM(E132:G132)</f>
        <v>75.3</v>
      </c>
      <c r="I132" s="140"/>
    </row>
    <row r="133" spans="1:9" ht="20.25" customHeight="1">
      <c r="A133" s="135"/>
      <c r="B133" s="33" t="s">
        <v>134</v>
      </c>
      <c r="C133" s="148"/>
      <c r="D133" s="149"/>
      <c r="E133" s="29">
        <v>5</v>
      </c>
      <c r="F133" s="29">
        <v>9.4</v>
      </c>
      <c r="G133" s="29">
        <v>9</v>
      </c>
      <c r="H133" s="35">
        <f>SUM(E133:G133)</f>
        <v>23.4</v>
      </c>
      <c r="I133" s="140"/>
    </row>
    <row r="134" spans="1:9" ht="21.75" customHeight="1">
      <c r="A134" s="108"/>
      <c r="B134" s="36" t="s">
        <v>135</v>
      </c>
      <c r="C134" s="137"/>
      <c r="D134" s="94"/>
      <c r="E134" s="47">
        <v>0</v>
      </c>
      <c r="F134" s="50">
        <v>10</v>
      </c>
      <c r="G134" s="47">
        <v>12.1</v>
      </c>
      <c r="H134" s="28">
        <f>SUM(F134:G134)</f>
        <v>22.1</v>
      </c>
      <c r="I134" s="141"/>
    </row>
    <row r="135" spans="1:9" ht="24" customHeight="1">
      <c r="A135" s="87" t="s">
        <v>137</v>
      </c>
      <c r="B135" s="88"/>
      <c r="C135" s="88"/>
      <c r="D135" s="88"/>
      <c r="E135" s="88"/>
      <c r="F135" s="88"/>
      <c r="G135" s="88"/>
      <c r="H135" s="88"/>
      <c r="I135" s="132"/>
    </row>
    <row r="136" spans="1:9" ht="42.75" customHeight="1">
      <c r="A136" s="6" t="s">
        <v>30</v>
      </c>
      <c r="B136" s="8" t="s">
        <v>138</v>
      </c>
      <c r="C136" s="6" t="s">
        <v>124</v>
      </c>
      <c r="D136" s="5" t="s">
        <v>130</v>
      </c>
      <c r="E136" s="6">
        <v>0</v>
      </c>
      <c r="F136" s="10">
        <v>0</v>
      </c>
      <c r="G136" s="10">
        <v>5</v>
      </c>
      <c r="H136" s="10">
        <f>SUM(F136:G136)</f>
        <v>5</v>
      </c>
      <c r="I136" s="5" t="s">
        <v>22</v>
      </c>
    </row>
    <row r="137" spans="1:9" ht="35.25" customHeight="1">
      <c r="A137" s="6" t="s">
        <v>31</v>
      </c>
      <c r="B137" s="8" t="s">
        <v>247</v>
      </c>
      <c r="C137" s="6" t="s">
        <v>124</v>
      </c>
      <c r="D137" s="5" t="s">
        <v>130</v>
      </c>
      <c r="E137" s="10">
        <v>0</v>
      </c>
      <c r="F137" s="10">
        <v>10</v>
      </c>
      <c r="G137" s="10">
        <v>15</v>
      </c>
      <c r="H137" s="10">
        <f>SUM(E137:G137)</f>
        <v>25</v>
      </c>
      <c r="I137" s="5" t="s">
        <v>22</v>
      </c>
    </row>
    <row r="138" spans="1:9" ht="32.25" customHeight="1">
      <c r="A138" s="6" t="s">
        <v>62</v>
      </c>
      <c r="B138" s="8" t="s">
        <v>139</v>
      </c>
      <c r="C138" s="6" t="s">
        <v>124</v>
      </c>
      <c r="D138" s="5" t="s">
        <v>130</v>
      </c>
      <c r="E138" s="6">
        <v>0</v>
      </c>
      <c r="F138" s="6">
        <v>0</v>
      </c>
      <c r="G138" s="6">
        <v>0</v>
      </c>
      <c r="H138" s="10">
        <f>SUM(E138:G138)</f>
        <v>0</v>
      </c>
      <c r="I138" s="5" t="s">
        <v>22</v>
      </c>
    </row>
    <row r="139" spans="1:9" ht="30" customHeight="1">
      <c r="A139" s="6" t="s">
        <v>104</v>
      </c>
      <c r="B139" s="8" t="s">
        <v>140</v>
      </c>
      <c r="C139" s="6" t="s">
        <v>124</v>
      </c>
      <c r="D139" s="5" t="s">
        <v>130</v>
      </c>
      <c r="E139" s="6">
        <v>0</v>
      </c>
      <c r="F139" s="10">
        <v>0</v>
      </c>
      <c r="G139" s="10">
        <v>0</v>
      </c>
      <c r="H139" s="10">
        <f>SUM(F139:G139)</f>
        <v>0</v>
      </c>
      <c r="I139" s="5" t="s">
        <v>22</v>
      </c>
    </row>
    <row r="140" spans="1:9" ht="35.25" customHeight="1">
      <c r="A140" s="6" t="s">
        <v>106</v>
      </c>
      <c r="B140" s="8" t="s">
        <v>141</v>
      </c>
      <c r="C140" s="6" t="s">
        <v>124</v>
      </c>
      <c r="D140" s="5" t="s">
        <v>130</v>
      </c>
      <c r="E140" s="6">
        <v>0</v>
      </c>
      <c r="F140" s="6">
        <v>10</v>
      </c>
      <c r="G140" s="6">
        <v>0</v>
      </c>
      <c r="H140" s="6">
        <f>E140+F140+0</f>
        <v>10</v>
      </c>
      <c r="I140" s="5" t="s">
        <v>22</v>
      </c>
    </row>
    <row r="141" spans="1:9" ht="30.75" customHeight="1">
      <c r="A141" s="26" t="s">
        <v>108</v>
      </c>
      <c r="B141" s="37" t="s">
        <v>217</v>
      </c>
      <c r="C141" s="14" t="s">
        <v>209</v>
      </c>
      <c r="D141" s="5" t="s">
        <v>130</v>
      </c>
      <c r="E141" s="10">
        <v>20</v>
      </c>
      <c r="F141" s="6">
        <v>0</v>
      </c>
      <c r="G141" s="6">
        <v>0</v>
      </c>
      <c r="H141" s="10">
        <f>SUM(E141:G141)</f>
        <v>20</v>
      </c>
      <c r="I141" s="5" t="s">
        <v>22</v>
      </c>
    </row>
    <row r="142" spans="1:9" ht="18.75" customHeight="1">
      <c r="A142" s="95" t="s">
        <v>142</v>
      </c>
      <c r="B142" s="96"/>
      <c r="C142" s="101" t="s">
        <v>124</v>
      </c>
      <c r="D142" s="118"/>
      <c r="E142" s="17">
        <f>E126+E128+E129+E131+E132+E133+E141</f>
        <v>215</v>
      </c>
      <c r="F142" s="17">
        <f>F118+F119+F120+F122+F123+F125+F126+F128+F129+F131+F132+F133+F134+F136+F137+F138+F139+F140+F141</f>
        <v>4463.999999999999</v>
      </c>
      <c r="G142" s="17">
        <f>G118+G120+G122+G123+G125+G126+G128+G129+G131+G132+G133+G134+G136+G137+G138+G139+G140+G141</f>
        <v>10816.8</v>
      </c>
      <c r="H142" s="17">
        <f>E142+F142+G142</f>
        <v>15495.8</v>
      </c>
      <c r="I142" s="18" t="s">
        <v>65</v>
      </c>
    </row>
    <row r="143" spans="1:9" ht="65.25" customHeight="1">
      <c r="A143" s="97"/>
      <c r="B143" s="98"/>
      <c r="C143" s="102"/>
      <c r="D143" s="119"/>
      <c r="E143" s="17">
        <v>0</v>
      </c>
      <c r="F143" s="17">
        <f>F119</f>
        <v>0</v>
      </c>
      <c r="G143" s="17">
        <f>G123</f>
        <v>10568.8</v>
      </c>
      <c r="H143" s="17">
        <f>SUM(E143:G143)</f>
        <v>10568.8</v>
      </c>
      <c r="I143" s="18" t="s">
        <v>224</v>
      </c>
    </row>
    <row r="144" spans="1:9" ht="21.75" customHeight="1">
      <c r="A144" s="97"/>
      <c r="B144" s="98"/>
      <c r="C144" s="102"/>
      <c r="D144" s="119"/>
      <c r="E144" s="19">
        <v>0</v>
      </c>
      <c r="F144" s="17">
        <f>F123</f>
        <v>2582.7</v>
      </c>
      <c r="G144" s="17">
        <v>0</v>
      </c>
      <c r="H144" s="17">
        <f>SUM(E144:G144)</f>
        <v>2582.7</v>
      </c>
      <c r="I144" s="18" t="s">
        <v>71</v>
      </c>
    </row>
    <row r="145" spans="1:11" ht="60.75" customHeight="1">
      <c r="A145" s="97"/>
      <c r="B145" s="98"/>
      <c r="C145" s="102"/>
      <c r="D145" s="119"/>
      <c r="E145" s="19">
        <v>0</v>
      </c>
      <c r="F145" s="17">
        <f>F118</f>
        <v>0</v>
      </c>
      <c r="G145" s="17">
        <f>G122</f>
        <v>0</v>
      </c>
      <c r="H145" s="17">
        <f>SUM(E145:G145)</f>
        <v>0</v>
      </c>
      <c r="I145" s="18" t="s">
        <v>221</v>
      </c>
      <c r="K145" s="52"/>
    </row>
    <row r="146" spans="1:9" ht="21.75" customHeight="1">
      <c r="A146" s="97"/>
      <c r="B146" s="98"/>
      <c r="C146" s="102"/>
      <c r="D146" s="119"/>
      <c r="E146" s="17">
        <f>E142</f>
        <v>215</v>
      </c>
      <c r="F146" s="17">
        <f>F118+F122+F125+F126+F128+F129+F131+F132+F133+F134+F136+F137+F138+F139+F140+F141</f>
        <v>1881.3000000000002</v>
      </c>
      <c r="G146" s="17">
        <f>G122+G126+G128+G129+G125+G131+G132+G133+G134+G136+G137+G138+G139+G140+G141</f>
        <v>248</v>
      </c>
      <c r="H146" s="17">
        <f>E146+F146+G146</f>
        <v>2344.3</v>
      </c>
      <c r="I146" s="18" t="s">
        <v>22</v>
      </c>
    </row>
    <row r="147" spans="1:9" ht="21" customHeight="1">
      <c r="A147" s="99"/>
      <c r="B147" s="100"/>
      <c r="C147" s="103"/>
      <c r="D147" s="142"/>
      <c r="E147" s="19">
        <v>0</v>
      </c>
      <c r="F147" s="19">
        <v>0</v>
      </c>
      <c r="G147" s="19">
        <v>0</v>
      </c>
      <c r="H147" s="19">
        <v>0</v>
      </c>
      <c r="I147" s="18" t="s">
        <v>40</v>
      </c>
    </row>
    <row r="148" spans="1:9" ht="33" customHeight="1">
      <c r="A148" s="129" t="s">
        <v>143</v>
      </c>
      <c r="B148" s="130"/>
      <c r="C148" s="130"/>
      <c r="D148" s="130"/>
      <c r="E148" s="130"/>
      <c r="F148" s="130"/>
      <c r="G148" s="130"/>
      <c r="H148" s="130"/>
      <c r="I148" s="131"/>
    </row>
    <row r="149" spans="1:9" ht="30.75" customHeight="1">
      <c r="A149" s="87" t="s">
        <v>144</v>
      </c>
      <c r="B149" s="88"/>
      <c r="C149" s="88"/>
      <c r="D149" s="88"/>
      <c r="E149" s="88"/>
      <c r="F149" s="88"/>
      <c r="G149" s="88"/>
      <c r="H149" s="88"/>
      <c r="I149" s="132"/>
    </row>
    <row r="150" spans="1:9" ht="144.75" customHeight="1">
      <c r="A150" s="6" t="s">
        <v>6</v>
      </c>
      <c r="B150" s="8" t="s">
        <v>145</v>
      </c>
      <c r="C150" s="6" t="s">
        <v>124</v>
      </c>
      <c r="D150" s="5" t="s">
        <v>130</v>
      </c>
      <c r="E150" s="10">
        <v>20</v>
      </c>
      <c r="F150" s="10">
        <f>55.8-17</f>
        <v>38.8</v>
      </c>
      <c r="G150" s="10">
        <v>30</v>
      </c>
      <c r="H150" s="10">
        <f>SUM(E150:G150)</f>
        <v>88.8</v>
      </c>
      <c r="I150" s="5" t="s">
        <v>22</v>
      </c>
    </row>
    <row r="151" spans="1:9" ht="41.25" customHeight="1">
      <c r="A151" s="85" t="s">
        <v>10</v>
      </c>
      <c r="B151" s="116" t="s">
        <v>233</v>
      </c>
      <c r="C151" s="85" t="s">
        <v>124</v>
      </c>
      <c r="D151" s="82" t="s">
        <v>130</v>
      </c>
      <c r="E151" s="107">
        <v>0</v>
      </c>
      <c r="F151" s="80">
        <v>0</v>
      </c>
      <c r="G151" s="80">
        <v>0</v>
      </c>
      <c r="H151" s="80">
        <f>SUM(F151:G151)</f>
        <v>0</v>
      </c>
      <c r="I151" s="82" t="s">
        <v>22</v>
      </c>
    </row>
    <row r="152" spans="1:9" ht="72" customHeight="1">
      <c r="A152" s="86"/>
      <c r="B152" s="117"/>
      <c r="C152" s="86"/>
      <c r="D152" s="84"/>
      <c r="E152" s="108"/>
      <c r="F152" s="81"/>
      <c r="G152" s="81"/>
      <c r="H152" s="81"/>
      <c r="I152" s="84"/>
    </row>
    <row r="153" spans="1:9" ht="48.75" customHeight="1">
      <c r="A153" s="6" t="s">
        <v>13</v>
      </c>
      <c r="B153" s="8" t="s">
        <v>146</v>
      </c>
      <c r="C153" s="6" t="s">
        <v>124</v>
      </c>
      <c r="D153" s="5" t="s">
        <v>147</v>
      </c>
      <c r="E153" s="10">
        <v>100</v>
      </c>
      <c r="F153" s="28">
        <v>100</v>
      </c>
      <c r="G153" s="28">
        <v>100</v>
      </c>
      <c r="H153" s="28">
        <f>SUM(E153:G153)</f>
        <v>300</v>
      </c>
      <c r="I153" s="5" t="s">
        <v>40</v>
      </c>
    </row>
    <row r="154" spans="1:9" ht="49.5" customHeight="1">
      <c r="A154" s="6" t="s">
        <v>17</v>
      </c>
      <c r="B154" s="8" t="s">
        <v>148</v>
      </c>
      <c r="C154" s="6" t="s">
        <v>124</v>
      </c>
      <c r="D154" s="5" t="s">
        <v>149</v>
      </c>
      <c r="E154" s="6">
        <v>0</v>
      </c>
      <c r="F154" s="6">
        <v>0</v>
      </c>
      <c r="G154" s="6">
        <v>0</v>
      </c>
      <c r="H154" s="6">
        <f>E154+F154+G154</f>
        <v>0</v>
      </c>
      <c r="I154" s="5" t="s">
        <v>71</v>
      </c>
    </row>
    <row r="155" spans="1:9" ht="59.25" customHeight="1">
      <c r="A155" s="6" t="s">
        <v>20</v>
      </c>
      <c r="B155" s="8" t="s">
        <v>150</v>
      </c>
      <c r="C155" s="6" t="s">
        <v>124</v>
      </c>
      <c r="D155" s="5" t="s">
        <v>130</v>
      </c>
      <c r="E155" s="6">
        <v>0</v>
      </c>
      <c r="F155" s="10">
        <v>0</v>
      </c>
      <c r="G155" s="10">
        <v>0</v>
      </c>
      <c r="H155" s="10">
        <f>SUM(F155:G155)</f>
        <v>0</v>
      </c>
      <c r="I155" s="5" t="s">
        <v>221</v>
      </c>
    </row>
    <row r="156" spans="1:9" ht="42" customHeight="1">
      <c r="A156" s="6" t="s">
        <v>23</v>
      </c>
      <c r="B156" s="8" t="s">
        <v>151</v>
      </c>
      <c r="C156" s="6" t="s">
        <v>209</v>
      </c>
      <c r="D156" s="5" t="s">
        <v>130</v>
      </c>
      <c r="E156" s="10">
        <v>0</v>
      </c>
      <c r="F156" s="10">
        <v>17</v>
      </c>
      <c r="G156" s="10">
        <v>0</v>
      </c>
      <c r="H156" s="10">
        <f>SUM(E156:G156)</f>
        <v>17</v>
      </c>
      <c r="I156" s="5" t="s">
        <v>22</v>
      </c>
    </row>
    <row r="157" spans="1:9" ht="15.75">
      <c r="A157" s="87" t="s">
        <v>152</v>
      </c>
      <c r="B157" s="88"/>
      <c r="C157" s="88"/>
      <c r="D157" s="88"/>
      <c r="E157" s="88"/>
      <c r="F157" s="88"/>
      <c r="G157" s="88"/>
      <c r="H157" s="88"/>
      <c r="I157" s="132"/>
    </row>
    <row r="158" spans="1:9" ht="63">
      <c r="A158" s="6" t="s">
        <v>26</v>
      </c>
      <c r="B158" s="8" t="s">
        <v>153</v>
      </c>
      <c r="C158" s="6" t="s">
        <v>124</v>
      </c>
      <c r="D158" s="5" t="s">
        <v>130</v>
      </c>
      <c r="E158" s="6">
        <v>0</v>
      </c>
      <c r="F158" s="10">
        <v>0</v>
      </c>
      <c r="G158" s="10">
        <v>0</v>
      </c>
      <c r="H158" s="10">
        <f>E158+F158+G158</f>
        <v>0</v>
      </c>
      <c r="I158" s="5" t="s">
        <v>221</v>
      </c>
    </row>
    <row r="159" spans="1:9" ht="15.75">
      <c r="A159" s="153" t="s">
        <v>154</v>
      </c>
      <c r="B159" s="154"/>
      <c r="C159" s="154"/>
      <c r="D159" s="154"/>
      <c r="E159" s="154"/>
      <c r="F159" s="154"/>
      <c r="G159" s="154"/>
      <c r="H159" s="154"/>
      <c r="I159" s="155"/>
    </row>
    <row r="160" spans="1:9" ht="24" customHeight="1">
      <c r="A160" s="6" t="s">
        <v>30</v>
      </c>
      <c r="B160" s="1" t="s">
        <v>155</v>
      </c>
      <c r="C160" s="6" t="s">
        <v>124</v>
      </c>
      <c r="D160" s="5" t="s">
        <v>156</v>
      </c>
      <c r="E160" s="6">
        <v>150</v>
      </c>
      <c r="F160" s="6">
        <v>150</v>
      </c>
      <c r="G160" s="6">
        <v>150</v>
      </c>
      <c r="H160" s="6">
        <f>SUM(E160:G160)</f>
        <v>450</v>
      </c>
      <c r="I160" s="5" t="s">
        <v>40</v>
      </c>
    </row>
    <row r="161" spans="1:9" ht="67.5" customHeight="1">
      <c r="A161" s="6" t="s">
        <v>31</v>
      </c>
      <c r="B161" s="8" t="s">
        <v>157</v>
      </c>
      <c r="C161" s="6" t="s">
        <v>124</v>
      </c>
      <c r="D161" s="5" t="s">
        <v>158</v>
      </c>
      <c r="E161" s="10">
        <v>0</v>
      </c>
      <c r="F161" s="10">
        <v>0</v>
      </c>
      <c r="G161" s="10">
        <v>0</v>
      </c>
      <c r="H161" s="10">
        <f>SUM(E161:G161)</f>
        <v>0</v>
      </c>
      <c r="I161" s="5" t="s">
        <v>225</v>
      </c>
    </row>
    <row r="162" spans="1:9" ht="69" customHeight="1">
      <c r="A162" s="6" t="s">
        <v>62</v>
      </c>
      <c r="B162" s="8" t="s">
        <v>159</v>
      </c>
      <c r="C162" s="6" t="s">
        <v>124</v>
      </c>
      <c r="D162" s="5" t="s">
        <v>158</v>
      </c>
      <c r="E162" s="6">
        <v>0</v>
      </c>
      <c r="F162" s="10">
        <v>0</v>
      </c>
      <c r="G162" s="10">
        <v>0</v>
      </c>
      <c r="H162" s="10">
        <f>SUM(F162:G162)</f>
        <v>0</v>
      </c>
      <c r="I162" s="5" t="s">
        <v>221</v>
      </c>
    </row>
    <row r="163" spans="1:9" ht="85.5" customHeight="1">
      <c r="A163" s="6" t="s">
        <v>104</v>
      </c>
      <c r="B163" s="8" t="s">
        <v>160</v>
      </c>
      <c r="C163" s="6" t="s">
        <v>124</v>
      </c>
      <c r="D163" s="5" t="s">
        <v>158</v>
      </c>
      <c r="E163" s="6">
        <v>0</v>
      </c>
      <c r="F163" s="6">
        <v>0</v>
      </c>
      <c r="G163" s="10">
        <v>0</v>
      </c>
      <c r="H163" s="10">
        <f>SUM(G163)</f>
        <v>0</v>
      </c>
      <c r="I163" s="5" t="s">
        <v>223</v>
      </c>
    </row>
    <row r="164" spans="1:9" ht="15.75">
      <c r="A164" s="87" t="s">
        <v>161</v>
      </c>
      <c r="B164" s="88"/>
      <c r="C164" s="88"/>
      <c r="D164" s="88"/>
      <c r="E164" s="88"/>
      <c r="F164" s="88"/>
      <c r="G164" s="88"/>
      <c r="H164" s="88"/>
      <c r="I164" s="132"/>
    </row>
    <row r="165" spans="1:9" ht="64.5" customHeight="1">
      <c r="A165" s="6" t="s">
        <v>36</v>
      </c>
      <c r="B165" s="8" t="s">
        <v>162</v>
      </c>
      <c r="C165" s="6" t="s">
        <v>124</v>
      </c>
      <c r="D165" s="5" t="s">
        <v>158</v>
      </c>
      <c r="E165" s="6">
        <v>0</v>
      </c>
      <c r="F165" s="6">
        <v>0</v>
      </c>
      <c r="G165" s="6">
        <v>0</v>
      </c>
      <c r="H165" s="6">
        <f>E165+F165+G165</f>
        <v>0</v>
      </c>
      <c r="I165" s="5" t="s">
        <v>84</v>
      </c>
    </row>
    <row r="166" spans="1:9" ht="31.5">
      <c r="A166" s="6" t="s">
        <v>163</v>
      </c>
      <c r="B166" s="8" t="s">
        <v>164</v>
      </c>
      <c r="C166" s="6" t="s">
        <v>124</v>
      </c>
      <c r="D166" s="5" t="s">
        <v>156</v>
      </c>
      <c r="E166" s="6">
        <v>150</v>
      </c>
      <c r="F166" s="6">
        <v>150</v>
      </c>
      <c r="G166" s="6">
        <v>150</v>
      </c>
      <c r="H166" s="6">
        <f>SUM(E166:G166)</f>
        <v>450</v>
      </c>
      <c r="I166" s="5" t="s">
        <v>40</v>
      </c>
    </row>
    <row r="167" spans="1:9" ht="21" customHeight="1">
      <c r="A167" s="31"/>
      <c r="B167" s="34"/>
      <c r="C167" s="14"/>
      <c r="D167" s="2"/>
      <c r="E167" s="17">
        <f>E150+E153+E160+E166</f>
        <v>420</v>
      </c>
      <c r="F167" s="17">
        <f>F150+F151+F153+F154+F155+F156+F158+F160+F161+F162+F163+F165+F166</f>
        <v>455.8</v>
      </c>
      <c r="G167" s="17">
        <f>G150+G151+G153+G154+G155+G156+G158+G160+G161+G162+G163+G165+G166</f>
        <v>430</v>
      </c>
      <c r="H167" s="17">
        <f>SUM(E167:G167)</f>
        <v>1305.8</v>
      </c>
      <c r="I167" s="32" t="s">
        <v>65</v>
      </c>
    </row>
    <row r="168" spans="1:9" ht="15.75">
      <c r="A168" s="97" t="s">
        <v>165</v>
      </c>
      <c r="B168" s="98"/>
      <c r="C168" s="101" t="s">
        <v>124</v>
      </c>
      <c r="D168" s="118"/>
      <c r="E168" s="19">
        <v>0</v>
      </c>
      <c r="F168" s="17">
        <v>0</v>
      </c>
      <c r="G168" s="17" t="s">
        <v>12</v>
      </c>
      <c r="H168" s="17">
        <f>SUM(E168:G168)</f>
        <v>0</v>
      </c>
      <c r="I168" s="18" t="s">
        <v>71</v>
      </c>
    </row>
    <row r="169" spans="1:9" ht="63">
      <c r="A169" s="97"/>
      <c r="B169" s="98"/>
      <c r="C169" s="102"/>
      <c r="D169" s="119"/>
      <c r="E169" s="19"/>
      <c r="F169" s="17">
        <f>F151+F155+F158+F162</f>
        <v>0</v>
      </c>
      <c r="G169" s="17">
        <f>G155+G163+G162</f>
        <v>0</v>
      </c>
      <c r="H169" s="17">
        <f>SUM(E169:G169)</f>
        <v>0</v>
      </c>
      <c r="I169" s="18" t="s">
        <v>221</v>
      </c>
    </row>
    <row r="170" spans="1:9" ht="15.75">
      <c r="A170" s="97"/>
      <c r="B170" s="98"/>
      <c r="C170" s="102"/>
      <c r="D170" s="119"/>
      <c r="E170" s="17">
        <f>E150</f>
        <v>20</v>
      </c>
      <c r="F170" s="17">
        <f>F150+F151+F156</f>
        <v>55.8</v>
      </c>
      <c r="G170" s="17">
        <f>G150+G151+G156+G158+G161+G162+G163</f>
        <v>30</v>
      </c>
      <c r="H170" s="17">
        <f>E170+F170+G170</f>
        <v>105.8</v>
      </c>
      <c r="I170" s="18" t="s">
        <v>22</v>
      </c>
    </row>
    <row r="171" spans="1:9" ht="15.75">
      <c r="A171" s="99"/>
      <c r="B171" s="100"/>
      <c r="C171" s="103"/>
      <c r="D171" s="142"/>
      <c r="E171" s="17">
        <v>400</v>
      </c>
      <c r="F171" s="17">
        <v>400</v>
      </c>
      <c r="G171" s="17">
        <f>G153+G160+G166</f>
        <v>400</v>
      </c>
      <c r="H171" s="17">
        <f>SUM(E171:G171)</f>
        <v>1200</v>
      </c>
      <c r="I171" s="18" t="s">
        <v>40</v>
      </c>
    </row>
    <row r="172" spans="1:9" ht="15.75">
      <c r="A172" s="129" t="s">
        <v>166</v>
      </c>
      <c r="B172" s="130"/>
      <c r="C172" s="130"/>
      <c r="D172" s="130"/>
      <c r="E172" s="130"/>
      <c r="F172" s="130"/>
      <c r="G172" s="130"/>
      <c r="H172" s="130"/>
      <c r="I172" s="131"/>
    </row>
    <row r="173" spans="1:9" ht="15.75">
      <c r="A173" s="87" t="s">
        <v>167</v>
      </c>
      <c r="B173" s="88"/>
      <c r="C173" s="88"/>
      <c r="D173" s="88"/>
      <c r="E173" s="88"/>
      <c r="F173" s="88"/>
      <c r="G173" s="88"/>
      <c r="H173" s="88"/>
      <c r="I173" s="132"/>
    </row>
    <row r="174" spans="1:9" ht="66" customHeight="1">
      <c r="A174" s="6" t="s">
        <v>6</v>
      </c>
      <c r="B174" s="8" t="s">
        <v>168</v>
      </c>
      <c r="C174" s="6" t="s">
        <v>124</v>
      </c>
      <c r="D174" s="5" t="s">
        <v>130</v>
      </c>
      <c r="E174" s="6">
        <v>0</v>
      </c>
      <c r="F174" s="10">
        <v>0</v>
      </c>
      <c r="G174" s="10">
        <v>0</v>
      </c>
      <c r="H174" s="10">
        <f>SUM(F174:G174)</f>
        <v>0</v>
      </c>
      <c r="I174" s="5" t="s">
        <v>221</v>
      </c>
    </row>
    <row r="175" spans="1:9" ht="37.5" customHeight="1">
      <c r="A175" s="6" t="s">
        <v>10</v>
      </c>
      <c r="B175" s="8" t="s">
        <v>169</v>
      </c>
      <c r="C175" s="6" t="s">
        <v>124</v>
      </c>
      <c r="D175" s="5" t="s">
        <v>130</v>
      </c>
      <c r="E175" s="10">
        <v>0</v>
      </c>
      <c r="F175" s="10">
        <v>0</v>
      </c>
      <c r="G175" s="10">
        <v>0</v>
      </c>
      <c r="H175" s="10">
        <f>SUM(E175:G175)</f>
        <v>0</v>
      </c>
      <c r="I175" s="5" t="s">
        <v>22</v>
      </c>
    </row>
    <row r="176" spans="1:9" ht="34.5" customHeight="1">
      <c r="A176" s="6" t="s">
        <v>13</v>
      </c>
      <c r="B176" s="8" t="s">
        <v>170</v>
      </c>
      <c r="C176" s="6"/>
      <c r="D176" s="5" t="s">
        <v>130</v>
      </c>
      <c r="E176" s="6">
        <v>0</v>
      </c>
      <c r="F176" s="6">
        <v>0</v>
      </c>
      <c r="G176" s="6">
        <v>0</v>
      </c>
      <c r="H176" s="10">
        <v>0</v>
      </c>
      <c r="I176" s="5" t="s">
        <v>22</v>
      </c>
    </row>
    <row r="177" spans="1:9" ht="48.75" customHeight="1">
      <c r="A177" s="6" t="s">
        <v>46</v>
      </c>
      <c r="B177" s="8" t="s">
        <v>171</v>
      </c>
      <c r="C177" s="6"/>
      <c r="D177" s="5" t="s">
        <v>130</v>
      </c>
      <c r="E177" s="6">
        <v>0</v>
      </c>
      <c r="F177" s="6">
        <v>0</v>
      </c>
      <c r="G177" s="6">
        <v>0</v>
      </c>
      <c r="H177" s="10">
        <v>0</v>
      </c>
      <c r="I177" s="5" t="s">
        <v>22</v>
      </c>
    </row>
    <row r="178" spans="1:9" ht="25.5" customHeight="1">
      <c r="A178" s="87" t="s">
        <v>172</v>
      </c>
      <c r="B178" s="88"/>
      <c r="C178" s="88"/>
      <c r="D178" s="88"/>
      <c r="E178" s="88"/>
      <c r="F178" s="88"/>
      <c r="G178" s="88"/>
      <c r="H178" s="88"/>
      <c r="I178" s="132"/>
    </row>
    <row r="179" spans="1:9" ht="40.5" customHeight="1">
      <c r="A179" s="6" t="s">
        <v>17</v>
      </c>
      <c r="B179" s="8" t="s">
        <v>249</v>
      </c>
      <c r="C179" s="6" t="s">
        <v>124</v>
      </c>
      <c r="D179" s="5" t="s">
        <v>130</v>
      </c>
      <c r="E179" s="10">
        <v>0</v>
      </c>
      <c r="F179" s="10">
        <v>0</v>
      </c>
      <c r="G179" s="10">
        <f>8+11.5</f>
        <v>19.5</v>
      </c>
      <c r="H179" s="10">
        <f>SUM(E179:G179)</f>
        <v>19.5</v>
      </c>
      <c r="I179" s="5" t="s">
        <v>22</v>
      </c>
    </row>
    <row r="180" spans="1:9" ht="65.25" customHeight="1">
      <c r="A180" s="6" t="s">
        <v>20</v>
      </c>
      <c r="B180" s="8" t="s">
        <v>248</v>
      </c>
      <c r="C180" s="6" t="s">
        <v>124</v>
      </c>
      <c r="D180" s="5" t="s">
        <v>130</v>
      </c>
      <c r="E180" s="6">
        <v>0</v>
      </c>
      <c r="F180" s="10">
        <v>6.2</v>
      </c>
      <c r="G180" s="10">
        <v>20</v>
      </c>
      <c r="H180" s="10">
        <f>SUM(F180:G180)</f>
        <v>26.2</v>
      </c>
      <c r="I180" s="5" t="s">
        <v>223</v>
      </c>
    </row>
    <row r="181" spans="1:9" ht="78" customHeight="1">
      <c r="A181" s="6">
        <v>2.3</v>
      </c>
      <c r="B181" s="8" t="s">
        <v>173</v>
      </c>
      <c r="C181" s="6" t="s">
        <v>124</v>
      </c>
      <c r="D181" s="5" t="s">
        <v>130</v>
      </c>
      <c r="E181" s="10">
        <v>10</v>
      </c>
      <c r="F181" s="10">
        <v>0</v>
      </c>
      <c r="G181" s="10">
        <v>2</v>
      </c>
      <c r="H181" s="10">
        <f>SUM(E181:G181)</f>
        <v>12</v>
      </c>
      <c r="I181" s="5" t="s">
        <v>22</v>
      </c>
    </row>
    <row r="182" spans="1:9" ht="15.75">
      <c r="A182" s="95" t="s">
        <v>213</v>
      </c>
      <c r="B182" s="96"/>
      <c r="C182" s="101" t="s">
        <v>124</v>
      </c>
      <c r="D182" s="118"/>
      <c r="E182" s="17">
        <f>E181</f>
        <v>10</v>
      </c>
      <c r="F182" s="17">
        <f>F174+F175+F179+F180+F181</f>
        <v>6.2</v>
      </c>
      <c r="G182" s="17">
        <f>G174+G175+G176+G177+G179+G180+G181</f>
        <v>41.5</v>
      </c>
      <c r="H182" s="17">
        <f>SUM(E182:G182)</f>
        <v>57.7</v>
      </c>
      <c r="I182" s="18" t="s">
        <v>65</v>
      </c>
    </row>
    <row r="183" spans="1:9" ht="21.75" customHeight="1">
      <c r="A183" s="97"/>
      <c r="B183" s="98"/>
      <c r="C183" s="102"/>
      <c r="D183" s="119"/>
      <c r="E183" s="19" t="s">
        <v>12</v>
      </c>
      <c r="F183" s="17" t="s">
        <v>12</v>
      </c>
      <c r="G183" s="17" t="s">
        <v>12</v>
      </c>
      <c r="H183" s="17" t="s">
        <v>12</v>
      </c>
      <c r="I183" s="18" t="s">
        <v>71</v>
      </c>
    </row>
    <row r="184" spans="1:9" ht="21" customHeight="1">
      <c r="A184" s="97"/>
      <c r="B184" s="98"/>
      <c r="C184" s="102"/>
      <c r="D184" s="119"/>
      <c r="E184" s="17">
        <f>E182</f>
        <v>10</v>
      </c>
      <c r="F184" s="17">
        <f>F175+F179+F180+F181</f>
        <v>6.2</v>
      </c>
      <c r="G184" s="17">
        <f>G175+G176+G177+G179+G180+G181</f>
        <v>41.5</v>
      </c>
      <c r="H184" s="17">
        <f>SUM(E184:G184)</f>
        <v>57.7</v>
      </c>
      <c r="I184" s="18" t="s">
        <v>22</v>
      </c>
    </row>
    <row r="185" spans="1:9" ht="63.75" customHeight="1">
      <c r="A185" s="97"/>
      <c r="B185" s="98"/>
      <c r="C185" s="102"/>
      <c r="D185" s="119"/>
      <c r="E185" s="17"/>
      <c r="F185" s="17">
        <f>F174</f>
        <v>0</v>
      </c>
      <c r="G185" s="17">
        <f>G174</f>
        <v>0</v>
      </c>
      <c r="H185" s="17">
        <f>SUM(E185:G185)</f>
        <v>0</v>
      </c>
      <c r="I185" s="18" t="s">
        <v>221</v>
      </c>
    </row>
    <row r="186" spans="1:9" ht="21.75" customHeight="1">
      <c r="A186" s="99"/>
      <c r="B186" s="100"/>
      <c r="C186" s="103"/>
      <c r="D186" s="142"/>
      <c r="E186" s="17" t="s">
        <v>12</v>
      </c>
      <c r="F186" s="17" t="s">
        <v>12</v>
      </c>
      <c r="G186" s="17" t="s">
        <v>12</v>
      </c>
      <c r="H186" s="17" t="s">
        <v>12</v>
      </c>
      <c r="I186" s="18" t="s">
        <v>40</v>
      </c>
    </row>
    <row r="187" spans="1:9" ht="24" customHeight="1">
      <c r="A187" s="129" t="s">
        <v>174</v>
      </c>
      <c r="B187" s="130"/>
      <c r="C187" s="130"/>
      <c r="D187" s="130"/>
      <c r="E187" s="130"/>
      <c r="F187" s="130"/>
      <c r="G187" s="130"/>
      <c r="H187" s="130"/>
      <c r="I187" s="131"/>
    </row>
    <row r="188" spans="1:9" ht="21.75" customHeight="1">
      <c r="A188" s="87" t="s">
        <v>175</v>
      </c>
      <c r="B188" s="88"/>
      <c r="C188" s="88"/>
      <c r="D188" s="88"/>
      <c r="E188" s="88"/>
      <c r="F188" s="88"/>
      <c r="G188" s="88"/>
      <c r="H188" s="88"/>
      <c r="I188" s="132"/>
    </row>
    <row r="189" spans="1:9" ht="35.25" customHeight="1">
      <c r="A189" s="6" t="s">
        <v>6</v>
      </c>
      <c r="B189" s="8" t="s">
        <v>176</v>
      </c>
      <c r="C189" s="6"/>
      <c r="D189" s="5" t="s">
        <v>130</v>
      </c>
      <c r="E189" s="15">
        <v>0</v>
      </c>
      <c r="F189" s="15">
        <v>0</v>
      </c>
      <c r="G189" s="15">
        <v>0</v>
      </c>
      <c r="H189" s="15">
        <v>0</v>
      </c>
      <c r="I189" s="2" t="s">
        <v>22</v>
      </c>
    </row>
    <row r="190" spans="1:9" ht="30.75" customHeight="1">
      <c r="A190" s="85" t="s">
        <v>10</v>
      </c>
      <c r="B190" s="116" t="s">
        <v>177</v>
      </c>
      <c r="C190" s="85" t="s">
        <v>124</v>
      </c>
      <c r="D190" s="93" t="s">
        <v>130</v>
      </c>
      <c r="E190" s="85">
        <v>20.9</v>
      </c>
      <c r="F190" s="80">
        <v>19.2</v>
      </c>
      <c r="G190" s="80">
        <v>20</v>
      </c>
      <c r="H190" s="85">
        <f>SUM(E190:G190)</f>
        <v>60.099999999999994</v>
      </c>
      <c r="I190" s="82" t="s">
        <v>22</v>
      </c>
    </row>
    <row r="191" spans="1:9" ht="55.5" customHeight="1">
      <c r="A191" s="86"/>
      <c r="B191" s="117"/>
      <c r="C191" s="86"/>
      <c r="D191" s="94"/>
      <c r="E191" s="86"/>
      <c r="F191" s="81"/>
      <c r="G191" s="81"/>
      <c r="H191" s="86"/>
      <c r="I191" s="84"/>
    </row>
    <row r="192" spans="1:9" ht="20.25" customHeight="1">
      <c r="A192" s="143" t="s">
        <v>13</v>
      </c>
      <c r="B192" s="116" t="s">
        <v>178</v>
      </c>
      <c r="C192" s="143" t="s">
        <v>124</v>
      </c>
      <c r="D192" s="151" t="s">
        <v>130</v>
      </c>
      <c r="E192" s="144" t="s">
        <v>12</v>
      </c>
      <c r="F192" s="80">
        <v>4.2</v>
      </c>
      <c r="G192" s="80">
        <v>0</v>
      </c>
      <c r="H192" s="80">
        <f>F192+G192</f>
        <v>4.2</v>
      </c>
      <c r="I192" s="82" t="s">
        <v>22</v>
      </c>
    </row>
    <row r="193" spans="1:9" ht="48" customHeight="1">
      <c r="A193" s="143"/>
      <c r="B193" s="150"/>
      <c r="C193" s="143"/>
      <c r="D193" s="151"/>
      <c r="E193" s="144"/>
      <c r="F193" s="152"/>
      <c r="G193" s="152"/>
      <c r="H193" s="152"/>
      <c r="I193" s="83"/>
    </row>
    <row r="194" spans="1:9" ht="51" customHeight="1">
      <c r="A194" s="143"/>
      <c r="B194" s="117"/>
      <c r="C194" s="143"/>
      <c r="D194" s="151"/>
      <c r="E194" s="143"/>
      <c r="F194" s="81"/>
      <c r="G194" s="81"/>
      <c r="H194" s="81"/>
      <c r="I194" s="84"/>
    </row>
    <row r="195" spans="1:9" ht="24.75" customHeight="1">
      <c r="A195" s="87" t="s">
        <v>179</v>
      </c>
      <c r="B195" s="88"/>
      <c r="C195" s="88"/>
      <c r="D195" s="88"/>
      <c r="E195" s="88"/>
      <c r="F195" s="89"/>
      <c r="G195" s="89"/>
      <c r="H195" s="89"/>
      <c r="I195" s="132"/>
    </row>
    <row r="196" spans="1:9" ht="24" customHeight="1">
      <c r="A196" s="85" t="s">
        <v>17</v>
      </c>
      <c r="B196" s="116" t="s">
        <v>180</v>
      </c>
      <c r="C196" s="85" t="s">
        <v>124</v>
      </c>
      <c r="D196" s="82" t="s">
        <v>130</v>
      </c>
      <c r="E196" s="80">
        <v>20</v>
      </c>
      <c r="F196" s="80">
        <v>0</v>
      </c>
      <c r="G196" s="80">
        <v>4</v>
      </c>
      <c r="H196" s="80">
        <f>SUM(E196:G196)</f>
        <v>24</v>
      </c>
      <c r="I196" s="82" t="s">
        <v>22</v>
      </c>
    </row>
    <row r="197" spans="1:9" ht="68.25" customHeight="1">
      <c r="A197" s="86"/>
      <c r="B197" s="117"/>
      <c r="C197" s="86"/>
      <c r="D197" s="84"/>
      <c r="E197" s="81"/>
      <c r="F197" s="81"/>
      <c r="G197" s="81"/>
      <c r="H197" s="81"/>
      <c r="I197" s="84"/>
    </row>
    <row r="198" spans="1:9" ht="57.75" customHeight="1">
      <c r="A198" s="6" t="s">
        <v>20</v>
      </c>
      <c r="B198" s="8" t="s">
        <v>181</v>
      </c>
      <c r="C198" s="6" t="s">
        <v>124</v>
      </c>
      <c r="D198" s="5" t="s">
        <v>130</v>
      </c>
      <c r="E198" s="6" t="s">
        <v>12</v>
      </c>
      <c r="F198" s="28">
        <v>0</v>
      </c>
      <c r="G198" s="28">
        <v>0</v>
      </c>
      <c r="H198" s="28">
        <f>SUM(F198:G198)</f>
        <v>0</v>
      </c>
      <c r="I198" s="5" t="s">
        <v>22</v>
      </c>
    </row>
    <row r="199" spans="1:9" ht="30.75" customHeight="1">
      <c r="A199" s="87" t="s">
        <v>182</v>
      </c>
      <c r="B199" s="88"/>
      <c r="C199" s="88"/>
      <c r="D199" s="88"/>
      <c r="E199" s="88"/>
      <c r="F199" s="88"/>
      <c r="G199" s="88"/>
      <c r="H199" s="88"/>
      <c r="I199" s="132"/>
    </row>
    <row r="200" spans="1:9" ht="69.75" customHeight="1">
      <c r="A200" s="6" t="s">
        <v>26</v>
      </c>
      <c r="B200" s="51" t="s">
        <v>183</v>
      </c>
      <c r="C200" s="51" t="s">
        <v>242</v>
      </c>
      <c r="D200" s="5" t="s">
        <v>130</v>
      </c>
      <c r="E200" s="6" t="s">
        <v>12</v>
      </c>
      <c r="F200" s="10">
        <v>2</v>
      </c>
      <c r="G200" s="10">
        <v>0</v>
      </c>
      <c r="H200" s="10">
        <f>F200+G200</f>
        <v>2</v>
      </c>
      <c r="I200" s="5" t="s">
        <v>221</v>
      </c>
    </row>
    <row r="201" spans="1:9" ht="54" customHeight="1">
      <c r="A201" s="6" t="s">
        <v>28</v>
      </c>
      <c r="B201" s="8" t="s">
        <v>184</v>
      </c>
      <c r="C201" s="6" t="s">
        <v>124</v>
      </c>
      <c r="D201" s="5" t="s">
        <v>130</v>
      </c>
      <c r="E201" s="6"/>
      <c r="F201" s="6"/>
      <c r="G201" s="6"/>
      <c r="H201" s="6"/>
      <c r="I201" s="5" t="s">
        <v>84</v>
      </c>
    </row>
    <row r="202" spans="1:9" ht="60.75" customHeight="1">
      <c r="A202" s="6" t="s">
        <v>93</v>
      </c>
      <c r="B202" s="8" t="s">
        <v>185</v>
      </c>
      <c r="C202" s="6" t="s">
        <v>124</v>
      </c>
      <c r="D202" s="5" t="s">
        <v>130</v>
      </c>
      <c r="E202" s="6"/>
      <c r="F202" s="6"/>
      <c r="G202" s="6"/>
      <c r="H202" s="6"/>
      <c r="I202" s="5" t="s">
        <v>84</v>
      </c>
    </row>
    <row r="203" spans="1:9" ht="134.25" customHeight="1">
      <c r="A203" s="6" t="s">
        <v>96</v>
      </c>
      <c r="B203" s="8" t="s">
        <v>186</v>
      </c>
      <c r="C203" s="6" t="s">
        <v>124</v>
      </c>
      <c r="D203" s="5" t="s">
        <v>130</v>
      </c>
      <c r="E203" s="6"/>
      <c r="F203" s="6"/>
      <c r="G203" s="6"/>
      <c r="H203" s="6"/>
      <c r="I203" s="5" t="s">
        <v>84</v>
      </c>
    </row>
    <row r="204" spans="1:9" ht="53.25" customHeight="1">
      <c r="A204" s="6" t="s">
        <v>98</v>
      </c>
      <c r="B204" s="8" t="s">
        <v>187</v>
      </c>
      <c r="C204" s="6" t="s">
        <v>124</v>
      </c>
      <c r="D204" s="5" t="s">
        <v>130</v>
      </c>
      <c r="E204" s="10">
        <v>20</v>
      </c>
      <c r="F204" s="10">
        <v>10</v>
      </c>
      <c r="G204" s="10">
        <v>20</v>
      </c>
      <c r="H204" s="10">
        <f>SUM(E204:G204)</f>
        <v>50</v>
      </c>
      <c r="I204" s="5" t="s">
        <v>22</v>
      </c>
    </row>
    <row r="205" spans="1:9" ht="48" customHeight="1">
      <c r="A205" s="6" t="s">
        <v>188</v>
      </c>
      <c r="B205" s="8" t="s">
        <v>189</v>
      </c>
      <c r="C205" s="6" t="s">
        <v>124</v>
      </c>
      <c r="D205" s="5" t="s">
        <v>130</v>
      </c>
      <c r="E205" s="10">
        <v>2</v>
      </c>
      <c r="F205" s="10">
        <v>2</v>
      </c>
      <c r="G205" s="10">
        <v>2</v>
      </c>
      <c r="H205" s="10">
        <f>SUM(E205:G205)</f>
        <v>6</v>
      </c>
      <c r="I205" s="5" t="s">
        <v>22</v>
      </c>
    </row>
    <row r="206" spans="1:9" ht="71.25" customHeight="1">
      <c r="A206" s="6" t="s">
        <v>190</v>
      </c>
      <c r="B206" s="8" t="s">
        <v>191</v>
      </c>
      <c r="C206" s="6" t="s">
        <v>124</v>
      </c>
      <c r="D206" s="5" t="s">
        <v>130</v>
      </c>
      <c r="E206" s="10">
        <v>4</v>
      </c>
      <c r="F206" s="10">
        <v>6</v>
      </c>
      <c r="G206" s="10">
        <v>6</v>
      </c>
      <c r="H206" s="10">
        <f>SUM(E206:G206)</f>
        <v>16</v>
      </c>
      <c r="I206" s="5" t="s">
        <v>22</v>
      </c>
    </row>
    <row r="207" spans="1:9" ht="51.75" customHeight="1">
      <c r="A207" s="6" t="s">
        <v>192</v>
      </c>
      <c r="B207" s="8" t="s">
        <v>193</v>
      </c>
      <c r="C207" s="6" t="s">
        <v>124</v>
      </c>
      <c r="D207" s="5" t="s">
        <v>130</v>
      </c>
      <c r="E207" s="6"/>
      <c r="F207" s="6"/>
      <c r="G207" s="6"/>
      <c r="H207" s="6"/>
      <c r="I207" s="5" t="s">
        <v>84</v>
      </c>
    </row>
    <row r="208" spans="1:9" ht="31.5">
      <c r="A208" s="6" t="s">
        <v>194</v>
      </c>
      <c r="B208" s="8" t="s">
        <v>195</v>
      </c>
      <c r="C208" s="6" t="s">
        <v>124</v>
      </c>
      <c r="D208" s="5" t="s">
        <v>130</v>
      </c>
      <c r="E208" s="10">
        <v>4</v>
      </c>
      <c r="F208" s="10">
        <v>4</v>
      </c>
      <c r="G208" s="10">
        <v>4</v>
      </c>
      <c r="H208" s="10">
        <f>SUM(E208:G208)</f>
        <v>12</v>
      </c>
      <c r="I208" s="5" t="s">
        <v>22</v>
      </c>
    </row>
    <row r="209" spans="1:9" ht="47.25" customHeight="1">
      <c r="A209" s="6" t="s">
        <v>196</v>
      </c>
      <c r="B209" s="8" t="s">
        <v>197</v>
      </c>
      <c r="C209" s="6" t="s">
        <v>124</v>
      </c>
      <c r="D209" s="5" t="s">
        <v>130</v>
      </c>
      <c r="E209" s="15" t="s">
        <v>12</v>
      </c>
      <c r="F209" s="15">
        <v>6.5</v>
      </c>
      <c r="G209" s="15">
        <v>15</v>
      </c>
      <c r="H209" s="15">
        <f>F209+G209</f>
        <v>21.5</v>
      </c>
      <c r="I209" s="5" t="s">
        <v>22</v>
      </c>
    </row>
    <row r="210" spans="1:9" ht="30" customHeight="1">
      <c r="A210" s="85" t="s">
        <v>198</v>
      </c>
      <c r="B210" s="91" t="s">
        <v>199</v>
      </c>
      <c r="C210" s="85" t="s">
        <v>124</v>
      </c>
      <c r="D210" s="82" t="s">
        <v>130</v>
      </c>
      <c r="E210" s="26" t="s">
        <v>12</v>
      </c>
      <c r="F210" s="15">
        <v>15</v>
      </c>
      <c r="G210" s="54">
        <v>5</v>
      </c>
      <c r="H210" s="15">
        <v>20</v>
      </c>
      <c r="I210" s="82" t="s">
        <v>22</v>
      </c>
    </row>
    <row r="211" spans="1:9" ht="15.75">
      <c r="A211" s="86"/>
      <c r="B211" s="92"/>
      <c r="C211" s="86"/>
      <c r="D211" s="84"/>
      <c r="E211" s="47"/>
      <c r="F211" s="53"/>
      <c r="G211" s="48"/>
      <c r="H211" s="28"/>
      <c r="I211" s="84"/>
    </row>
    <row r="212" spans="1:9" ht="31.5">
      <c r="A212" s="6" t="s">
        <v>200</v>
      </c>
      <c r="B212" s="8" t="s">
        <v>243</v>
      </c>
      <c r="C212" s="6" t="s">
        <v>124</v>
      </c>
      <c r="D212" s="5" t="s">
        <v>130</v>
      </c>
      <c r="E212" s="28">
        <v>50</v>
      </c>
      <c r="F212" s="28">
        <v>50</v>
      </c>
      <c r="G212" s="28">
        <f>50+73</f>
        <v>123</v>
      </c>
      <c r="H212" s="28">
        <f>SUM(E212:G212)</f>
        <v>223</v>
      </c>
      <c r="I212" s="5" t="s">
        <v>22</v>
      </c>
    </row>
    <row r="213" spans="1:9" ht="40.5" customHeight="1">
      <c r="A213" s="6" t="s">
        <v>201</v>
      </c>
      <c r="B213" s="8" t="s">
        <v>202</v>
      </c>
      <c r="C213" s="6" t="s">
        <v>124</v>
      </c>
      <c r="D213" s="5" t="s">
        <v>130</v>
      </c>
      <c r="E213" s="6" t="s">
        <v>12</v>
      </c>
      <c r="F213" s="10">
        <v>0.5</v>
      </c>
      <c r="G213" s="10">
        <v>0</v>
      </c>
      <c r="H213" s="10">
        <f>SUM(F213:G213)</f>
        <v>0.5</v>
      </c>
      <c r="I213" s="5" t="s">
        <v>22</v>
      </c>
    </row>
    <row r="214" spans="1:10" ht="47.25" customHeight="1">
      <c r="A214" s="6" t="s">
        <v>203</v>
      </c>
      <c r="B214" s="8" t="s">
        <v>204</v>
      </c>
      <c r="C214" s="6" t="s">
        <v>124</v>
      </c>
      <c r="D214" s="5" t="s">
        <v>130</v>
      </c>
      <c r="E214" s="6" t="s">
        <v>12</v>
      </c>
      <c r="F214" s="10">
        <v>0</v>
      </c>
      <c r="G214" s="10">
        <v>0</v>
      </c>
      <c r="H214" s="10">
        <f>SUM(F214:G214)</f>
        <v>0</v>
      </c>
      <c r="I214" s="5" t="s">
        <v>22</v>
      </c>
      <c r="J214" s="52"/>
    </row>
    <row r="215" spans="1:9" ht="42" customHeight="1">
      <c r="A215" s="6" t="s">
        <v>205</v>
      </c>
      <c r="B215" s="8" t="s">
        <v>206</v>
      </c>
      <c r="C215" s="6" t="s">
        <v>124</v>
      </c>
      <c r="D215" s="5" t="s">
        <v>130</v>
      </c>
      <c r="E215" s="6"/>
      <c r="F215" s="6"/>
      <c r="G215" s="6"/>
      <c r="H215" s="6"/>
      <c r="I215" s="5" t="s">
        <v>84</v>
      </c>
    </row>
    <row r="216" spans="1:9" ht="44.25" customHeight="1">
      <c r="A216" s="6" t="s">
        <v>207</v>
      </c>
      <c r="B216" s="8" t="s">
        <v>208</v>
      </c>
      <c r="C216" s="6" t="s">
        <v>209</v>
      </c>
      <c r="D216" s="5" t="s">
        <v>130</v>
      </c>
      <c r="E216" s="10">
        <v>40</v>
      </c>
      <c r="F216" s="10">
        <v>0</v>
      </c>
      <c r="G216" s="10">
        <v>0</v>
      </c>
      <c r="H216" s="10">
        <f>SUM(E216:G216)</f>
        <v>40</v>
      </c>
      <c r="I216" s="5" t="s">
        <v>22</v>
      </c>
    </row>
    <row r="217" spans="1:9" ht="46.5" customHeight="1">
      <c r="A217" s="6" t="s">
        <v>210</v>
      </c>
      <c r="B217" s="9" t="s">
        <v>211</v>
      </c>
      <c r="C217" s="6" t="s">
        <v>124</v>
      </c>
      <c r="D217" s="5" t="s">
        <v>130</v>
      </c>
      <c r="E217" s="6">
        <v>2.5</v>
      </c>
      <c r="F217" s="10">
        <v>3</v>
      </c>
      <c r="G217" s="10">
        <v>3</v>
      </c>
      <c r="H217" s="6">
        <f>SUM(E217:G217)</f>
        <v>8.5</v>
      </c>
      <c r="I217" s="5" t="s">
        <v>22</v>
      </c>
    </row>
    <row r="218" spans="1:9" ht="15.75">
      <c r="A218" s="95" t="s">
        <v>212</v>
      </c>
      <c r="B218" s="96"/>
      <c r="C218" s="101" t="s">
        <v>124</v>
      </c>
      <c r="D218" s="118"/>
      <c r="E218" s="17">
        <f>E190+E196+E204+E205+E206+E208+E212+E216+E217</f>
        <v>163.4</v>
      </c>
      <c r="F218" s="17">
        <f>F190+F192+F194+F196+F198+F200+F204+F205+F206+F208+F209+F210+F212+F213+F214+F217</f>
        <v>122.4</v>
      </c>
      <c r="G218" s="17">
        <f>G189+G190+G192+G196+G198+G200+G201+G202+G203+G204+G205+G206+G207+G208+G209+G210+G212+G213+G214+G215+G216+G217</f>
        <v>202</v>
      </c>
      <c r="H218" s="17">
        <f>E218+F218+G218</f>
        <v>487.8</v>
      </c>
      <c r="I218" s="18" t="s">
        <v>65</v>
      </c>
    </row>
    <row r="219" spans="1:9" ht="15.75">
      <c r="A219" s="97"/>
      <c r="B219" s="98"/>
      <c r="C219" s="102"/>
      <c r="D219" s="119"/>
      <c r="E219" s="19" t="s">
        <v>12</v>
      </c>
      <c r="F219" s="17" t="s">
        <v>12</v>
      </c>
      <c r="G219" s="17" t="s">
        <v>12</v>
      </c>
      <c r="H219" s="17" t="s">
        <v>12</v>
      </c>
      <c r="I219" s="18" t="s">
        <v>71</v>
      </c>
    </row>
    <row r="220" spans="1:9" ht="72" customHeight="1">
      <c r="A220" s="97"/>
      <c r="B220" s="98"/>
      <c r="C220" s="102"/>
      <c r="D220" s="119"/>
      <c r="E220" s="19"/>
      <c r="F220" s="17"/>
      <c r="G220" s="17">
        <f>G192+G200</f>
        <v>0</v>
      </c>
      <c r="H220" s="17">
        <f>SUM(F220:G220)</f>
        <v>0</v>
      </c>
      <c r="I220" s="18" t="s">
        <v>221</v>
      </c>
    </row>
    <row r="221" spans="1:9" ht="27.75" customHeight="1">
      <c r="A221" s="97"/>
      <c r="B221" s="98"/>
      <c r="C221" s="102"/>
      <c r="D221" s="119"/>
      <c r="E221" s="17">
        <f>E218</f>
        <v>163.4</v>
      </c>
      <c r="F221" s="17">
        <f>F189+F190+F192+F196+F198+F200+F201+F202+F203+F204+F205+F206+F207+F208+F209+F210+F212+F213+F214+F215+F217</f>
        <v>122.4</v>
      </c>
      <c r="G221" s="17">
        <f>G190+G196+G198+G204+G205+G206+G208+G209+G210+G212+G213+G214+G217</f>
        <v>202</v>
      </c>
      <c r="H221" s="17">
        <f>SUM(E221:G221)</f>
        <v>487.8</v>
      </c>
      <c r="I221" s="18" t="s">
        <v>22</v>
      </c>
    </row>
    <row r="222" spans="1:9" ht="27.75" customHeight="1">
      <c r="A222" s="99"/>
      <c r="B222" s="100"/>
      <c r="C222" s="103"/>
      <c r="D222" s="142"/>
      <c r="E222" s="17" t="s">
        <v>12</v>
      </c>
      <c r="F222" s="17" t="s">
        <v>12</v>
      </c>
      <c r="G222" s="17" t="s">
        <v>12</v>
      </c>
      <c r="H222" s="17" t="s">
        <v>12</v>
      </c>
      <c r="I222" s="18" t="s">
        <v>40</v>
      </c>
    </row>
    <row r="223" spans="1:9" ht="27.75" customHeight="1">
      <c r="A223" s="95" t="s">
        <v>214</v>
      </c>
      <c r="B223" s="96"/>
      <c r="C223" s="55"/>
      <c r="D223" s="56"/>
      <c r="E223" s="19">
        <f>E224+E226+E228</f>
        <v>3168.7</v>
      </c>
      <c r="F223" s="17">
        <f>16617.4+442.4+1038.5+4464+455.8+6.2+122.4</f>
        <v>23146.700000000004</v>
      </c>
      <c r="G223" s="17">
        <f>G27+G58+G74+G110+G142+G167+G182+G218</f>
        <v>13140.099999999999</v>
      </c>
      <c r="H223" s="16">
        <f>E223+F223+G223</f>
        <v>39455.5</v>
      </c>
      <c r="I223" s="18" t="s">
        <v>65</v>
      </c>
    </row>
    <row r="224" spans="1:11" ht="30.75" customHeight="1">
      <c r="A224" s="97"/>
      <c r="B224" s="98"/>
      <c r="C224" s="64"/>
      <c r="D224" s="66"/>
      <c r="E224" s="16">
        <v>0</v>
      </c>
      <c r="F224" s="16">
        <f>14979.9+2582.7</f>
        <v>17562.6</v>
      </c>
      <c r="G224" s="16">
        <v>0</v>
      </c>
      <c r="H224" s="16">
        <f>F224</f>
        <v>17562.6</v>
      </c>
      <c r="I224" s="18" t="s">
        <v>71</v>
      </c>
      <c r="K224" s="77"/>
    </row>
    <row r="225" spans="1:9" ht="63">
      <c r="A225" s="97" t="s">
        <v>214</v>
      </c>
      <c r="B225" s="98"/>
      <c r="C225" s="64"/>
      <c r="D225" s="66"/>
      <c r="E225" s="16">
        <v>0</v>
      </c>
      <c r="F225" s="17">
        <f>F75+F111+F143</f>
        <v>0</v>
      </c>
      <c r="G225" s="17">
        <f>G75+G111+G143</f>
        <v>10688.8</v>
      </c>
      <c r="H225" s="16">
        <f>SUM(E225:G225)</f>
        <v>10688.8</v>
      </c>
      <c r="I225" s="18" t="s">
        <v>224</v>
      </c>
    </row>
    <row r="226" spans="1:9" ht="15.75">
      <c r="A226" s="60"/>
      <c r="B226" s="61"/>
      <c r="C226" s="64"/>
      <c r="D226" s="66"/>
      <c r="E226" s="17">
        <v>2251.7</v>
      </c>
      <c r="F226" s="17">
        <f>1486.3+442.4+721.5+1881.3+55.8+6.2+195.4-54.2-73+5.4</f>
        <v>4667.099999999999</v>
      </c>
      <c r="G226" s="17">
        <f>G30+G60+G78+G114+G146+G170+G184+G221</f>
        <v>1534.3</v>
      </c>
      <c r="H226" s="17">
        <f>E226+F226+G226</f>
        <v>8453.099999999999</v>
      </c>
      <c r="I226" s="18" t="s">
        <v>22</v>
      </c>
    </row>
    <row r="227" spans="1:9" ht="63">
      <c r="A227" s="60"/>
      <c r="B227" s="61"/>
      <c r="C227" s="64"/>
      <c r="D227" s="66"/>
      <c r="E227" s="16">
        <v>0</v>
      </c>
      <c r="F227" s="17">
        <f>F29+F59+F77+F113+F145+F169+F185+F220</f>
        <v>0</v>
      </c>
      <c r="G227" s="17">
        <f>G29+G113+G145+G169+G185+G220</f>
        <v>0</v>
      </c>
      <c r="H227" s="16">
        <f>SUM(E227:G227)</f>
        <v>0</v>
      </c>
      <c r="I227" s="18" t="s">
        <v>221</v>
      </c>
    </row>
    <row r="228" spans="1:9" ht="15.75">
      <c r="A228" s="62"/>
      <c r="B228" s="63"/>
      <c r="C228" s="65"/>
      <c r="D228" s="44"/>
      <c r="E228" s="17">
        <v>917</v>
      </c>
      <c r="F228" s="17">
        <f>200+317+400</f>
        <v>917</v>
      </c>
      <c r="G228" s="17">
        <f>200+317+400</f>
        <v>917</v>
      </c>
      <c r="H228" s="17">
        <f>SUM(E228:G228)</f>
        <v>2751</v>
      </c>
      <c r="I228" s="18" t="s">
        <v>40</v>
      </c>
    </row>
    <row r="229" spans="1:9" ht="34.5" customHeight="1">
      <c r="A229" s="38"/>
      <c r="B229" s="38"/>
      <c r="C229" s="39"/>
      <c r="D229" s="40"/>
      <c r="E229" s="41"/>
      <c r="F229" s="41"/>
      <c r="G229" s="41"/>
      <c r="H229" s="41"/>
      <c r="I229" s="42"/>
    </row>
    <row r="230" spans="1:9" ht="29.25" customHeight="1">
      <c r="A230" s="38"/>
      <c r="B230" s="38"/>
      <c r="C230" s="39"/>
      <c r="D230" s="40"/>
      <c r="E230" s="41"/>
      <c r="F230" s="41"/>
      <c r="G230" s="41"/>
      <c r="H230" s="41"/>
      <c r="I230" s="42"/>
    </row>
    <row r="231" spans="1:9" ht="25.5" customHeight="1">
      <c r="A231" s="38"/>
      <c r="B231" s="38"/>
      <c r="C231" s="39"/>
      <c r="D231" s="40"/>
      <c r="E231" s="41"/>
      <c r="F231" s="41"/>
      <c r="G231" s="41"/>
      <c r="H231" s="41"/>
      <c r="I231" s="42"/>
    </row>
    <row r="232" spans="1:6" ht="18.75">
      <c r="A232" s="71" t="s">
        <v>215</v>
      </c>
      <c r="B232" s="72"/>
      <c r="C232" s="73"/>
      <c r="D232" s="74"/>
      <c r="E232" s="75"/>
      <c r="F232" s="75"/>
    </row>
  </sheetData>
  <sheetProtection/>
  <mergeCells count="229">
    <mergeCell ref="A225:B225"/>
    <mergeCell ref="I41:I42"/>
    <mergeCell ref="C41:C42"/>
    <mergeCell ref="B41:B42"/>
    <mergeCell ref="A41:A42"/>
    <mergeCell ref="A151:A152"/>
    <mergeCell ref="A196:A197"/>
    <mergeCell ref="A210:A211"/>
    <mergeCell ref="E196:E197"/>
    <mergeCell ref="B43:B44"/>
    <mergeCell ref="A223:B224"/>
    <mergeCell ref="F192:F194"/>
    <mergeCell ref="A172:I172"/>
    <mergeCell ref="A173:I173"/>
    <mergeCell ref="D55:D56"/>
    <mergeCell ref="C55:C56"/>
    <mergeCell ref="B55:B56"/>
    <mergeCell ref="E151:E152"/>
    <mergeCell ref="F151:F152"/>
    <mergeCell ref="F190:F191"/>
    <mergeCell ref="G190:G191"/>
    <mergeCell ref="E190:E191"/>
    <mergeCell ref="A178:I178"/>
    <mergeCell ref="A190:A191"/>
    <mergeCell ref="A159:I159"/>
    <mergeCell ref="A164:I164"/>
    <mergeCell ref="A157:I157"/>
    <mergeCell ref="I151:I152"/>
    <mergeCell ref="A199:I199"/>
    <mergeCell ref="F196:F197"/>
    <mergeCell ref="I196:I197"/>
    <mergeCell ref="I210:I211"/>
    <mergeCell ref="C196:C197"/>
    <mergeCell ref="D196:D197"/>
    <mergeCell ref="D210:D211"/>
    <mergeCell ref="C210:C211"/>
    <mergeCell ref="I190:I191"/>
    <mergeCell ref="I192:I194"/>
    <mergeCell ref="B192:B194"/>
    <mergeCell ref="C192:C194"/>
    <mergeCell ref="D192:D194"/>
    <mergeCell ref="B190:B191"/>
    <mergeCell ref="C190:C191"/>
    <mergeCell ref="D190:D191"/>
    <mergeCell ref="G192:G194"/>
    <mergeCell ref="H192:H194"/>
    <mergeCell ref="A188:I188"/>
    <mergeCell ref="A182:B186"/>
    <mergeCell ref="C182:C186"/>
    <mergeCell ref="D182:D186"/>
    <mergeCell ref="A187:I187"/>
    <mergeCell ref="B122:B123"/>
    <mergeCell ref="A135:I135"/>
    <mergeCell ref="D142:D147"/>
    <mergeCell ref="A148:I148"/>
    <mergeCell ref="A142:B147"/>
    <mergeCell ref="A50:A51"/>
    <mergeCell ref="B50:B51"/>
    <mergeCell ref="C50:C51"/>
    <mergeCell ref="A122:A123"/>
    <mergeCell ref="A120:A121"/>
    <mergeCell ref="C118:C119"/>
    <mergeCell ref="B118:B119"/>
    <mergeCell ref="A118:A119"/>
    <mergeCell ref="B85:B86"/>
    <mergeCell ref="B71:B72"/>
    <mergeCell ref="B48:B49"/>
    <mergeCell ref="C48:C49"/>
    <mergeCell ref="D48:D49"/>
    <mergeCell ref="D50:D51"/>
    <mergeCell ref="A4:A5"/>
    <mergeCell ref="I43:I44"/>
    <mergeCell ref="B4:B5"/>
    <mergeCell ref="C4:C5"/>
    <mergeCell ref="A17:I17"/>
    <mergeCell ref="A20:I20"/>
    <mergeCell ref="C71:C72"/>
    <mergeCell ref="D71:D72"/>
    <mergeCell ref="I71:I72"/>
    <mergeCell ref="I55:I56"/>
    <mergeCell ref="E48:E49"/>
    <mergeCell ref="H41:H42"/>
    <mergeCell ref="E64:E65"/>
    <mergeCell ref="E71:E72"/>
    <mergeCell ref="E43:E44"/>
    <mergeCell ref="F50:F51"/>
    <mergeCell ref="A1:I1"/>
    <mergeCell ref="A2:I2"/>
    <mergeCell ref="A12:I12"/>
    <mergeCell ref="A168:B171"/>
    <mergeCell ref="C168:C171"/>
    <mergeCell ref="D168:D171"/>
    <mergeCell ref="I105:I109"/>
    <mergeCell ref="A127:I127"/>
    <mergeCell ref="C130:C134"/>
    <mergeCell ref="D130:D134"/>
    <mergeCell ref="A218:B222"/>
    <mergeCell ref="C218:C222"/>
    <mergeCell ref="D218:D222"/>
    <mergeCell ref="A192:A194"/>
    <mergeCell ref="A195:I195"/>
    <mergeCell ref="G196:G197"/>
    <mergeCell ref="H196:H197"/>
    <mergeCell ref="E192:E194"/>
    <mergeCell ref="B196:B197"/>
    <mergeCell ref="B210:B211"/>
    <mergeCell ref="C142:C147"/>
    <mergeCell ref="E122:E123"/>
    <mergeCell ref="B151:B152"/>
    <mergeCell ref="C151:C152"/>
    <mergeCell ref="D151:D152"/>
    <mergeCell ref="A124:I124"/>
    <mergeCell ref="D122:D123"/>
    <mergeCell ref="C122:C123"/>
    <mergeCell ref="I130:I134"/>
    <mergeCell ref="A130:A134"/>
    <mergeCell ref="A149:I149"/>
    <mergeCell ref="H71:H72"/>
    <mergeCell ref="A70:I70"/>
    <mergeCell ref="G120:G121"/>
    <mergeCell ref="B120:B121"/>
    <mergeCell ref="E120:E121"/>
    <mergeCell ref="F120:F121"/>
    <mergeCell ref="D120:D121"/>
    <mergeCell ref="C120:C121"/>
    <mergeCell ref="F71:F72"/>
    <mergeCell ref="E118:E119"/>
    <mergeCell ref="G118:G119"/>
    <mergeCell ref="E95:E96"/>
    <mergeCell ref="A79:I79"/>
    <mergeCell ref="A80:I80"/>
    <mergeCell ref="A110:B115"/>
    <mergeCell ref="C110:C115"/>
    <mergeCell ref="D118:D119"/>
    <mergeCell ref="A85:A86"/>
    <mergeCell ref="A116:I116"/>
    <mergeCell ref="D4:D5"/>
    <mergeCell ref="A87:I87"/>
    <mergeCell ref="A92:I92"/>
    <mergeCell ref="A99:I99"/>
    <mergeCell ref="H95:H96"/>
    <mergeCell ref="D95:D96"/>
    <mergeCell ref="I95:I96"/>
    <mergeCell ref="C95:C96"/>
    <mergeCell ref="B95:B96"/>
    <mergeCell ref="A95:A96"/>
    <mergeCell ref="A33:I33"/>
    <mergeCell ref="B82:B83"/>
    <mergeCell ref="A82:A83"/>
    <mergeCell ref="I4:I5"/>
    <mergeCell ref="A7:I7"/>
    <mergeCell ref="A8:I8"/>
    <mergeCell ref="A32:I32"/>
    <mergeCell ref="E4:H4"/>
    <mergeCell ref="A23:I23"/>
    <mergeCell ref="A27:B30"/>
    <mergeCell ref="C27:C30"/>
    <mergeCell ref="D27:D30"/>
    <mergeCell ref="B25:B26"/>
    <mergeCell ref="A25:A26"/>
    <mergeCell ref="A34:A35"/>
    <mergeCell ref="B34:B35"/>
    <mergeCell ref="C34:C35"/>
    <mergeCell ref="D34:D35"/>
    <mergeCell ref="I50:I51"/>
    <mergeCell ref="A48:A49"/>
    <mergeCell ref="I34:I35"/>
    <mergeCell ref="I36:I37"/>
    <mergeCell ref="A36:A37"/>
    <mergeCell ref="B36:B37"/>
    <mergeCell ref="A61:I61"/>
    <mergeCell ref="A40:I40"/>
    <mergeCell ref="A47:I47"/>
    <mergeCell ref="A52:I52"/>
    <mergeCell ref="H43:H44"/>
    <mergeCell ref="F48:F49"/>
    <mergeCell ref="E41:E42"/>
    <mergeCell ref="E55:E56"/>
    <mergeCell ref="A58:B60"/>
    <mergeCell ref="C58:C60"/>
    <mergeCell ref="E34:E35"/>
    <mergeCell ref="F34:F35"/>
    <mergeCell ref="G34:G35"/>
    <mergeCell ref="H34:H35"/>
    <mergeCell ref="D41:D42"/>
    <mergeCell ref="H55:H56"/>
    <mergeCell ref="F41:F42"/>
    <mergeCell ref="H36:H37"/>
    <mergeCell ref="F36:F37"/>
    <mergeCell ref="F55:F56"/>
    <mergeCell ref="A74:B78"/>
    <mergeCell ref="C74:C78"/>
    <mergeCell ref="D74:D78"/>
    <mergeCell ref="A71:A72"/>
    <mergeCell ref="A43:A44"/>
    <mergeCell ref="A62:I62"/>
    <mergeCell ref="A55:A56"/>
    <mergeCell ref="I48:I49"/>
    <mergeCell ref="E50:E51"/>
    <mergeCell ref="I64:I65"/>
    <mergeCell ref="G36:G37"/>
    <mergeCell ref="C36:C37"/>
    <mergeCell ref="D36:D37"/>
    <mergeCell ref="E36:E37"/>
    <mergeCell ref="G41:G42"/>
    <mergeCell ref="G55:G56"/>
    <mergeCell ref="F43:F44"/>
    <mergeCell ref="C43:C44"/>
    <mergeCell ref="D43:D44"/>
    <mergeCell ref="H190:H191"/>
    <mergeCell ref="H48:H49"/>
    <mergeCell ref="G50:G51"/>
    <mergeCell ref="H50:H51"/>
    <mergeCell ref="G151:G152"/>
    <mergeCell ref="H151:H152"/>
    <mergeCell ref="A117:I117"/>
    <mergeCell ref="B64:B65"/>
    <mergeCell ref="A64:A65"/>
    <mergeCell ref="C64:C65"/>
    <mergeCell ref="F95:F96"/>
    <mergeCell ref="D110:D115"/>
    <mergeCell ref="I100:I103"/>
    <mergeCell ref="G71:G72"/>
    <mergeCell ref="G48:G49"/>
    <mergeCell ref="G43:G44"/>
    <mergeCell ref="H64:H65"/>
    <mergeCell ref="D64:D65"/>
    <mergeCell ref="F64:F65"/>
    <mergeCell ref="D58:D60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</cp:lastModifiedBy>
  <cp:lastPrinted>2014-02-27T04:38:44Z</cp:lastPrinted>
  <dcterms:created xsi:type="dcterms:W3CDTF">1996-10-08T23:32:33Z</dcterms:created>
  <dcterms:modified xsi:type="dcterms:W3CDTF">2014-03-30T14:54:51Z</dcterms:modified>
  <cp:category/>
  <cp:version/>
  <cp:contentType/>
  <cp:contentStatus/>
</cp:coreProperties>
</file>